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halfman\Downloads\"/>
    </mc:Choice>
  </mc:AlternateContent>
  <xr:revisionPtr revIDLastSave="0" documentId="13_ncr:1_{07DBE306-6E7F-4325-941E-74D3D8894EAF}" xr6:coauthVersionLast="47" xr6:coauthVersionMax="47" xr10:uidLastSave="{00000000-0000-0000-0000-000000000000}"/>
  <bookViews>
    <workbookView xWindow="-98" yWindow="-98" windowWidth="20715" windowHeight="13276" xr2:uid="{00000000-000D-0000-FFFF-FFFF00000000}"/>
  </bookViews>
  <sheets>
    <sheet name="Directions" sheetId="3" r:id="rId1"/>
    <sheet name="By Percent" sheetId="2" r:id="rId2"/>
    <sheet name="By Number"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7" i="1" l="1"/>
  <c r="U27" i="1"/>
  <c r="T27" i="1"/>
  <c r="S27" i="1"/>
  <c r="R27" i="1"/>
  <c r="Q27" i="1"/>
  <c r="P27" i="1"/>
  <c r="O27" i="1"/>
  <c r="N27" i="1"/>
  <c r="M27" i="1"/>
  <c r="L27" i="1"/>
  <c r="K27" i="1"/>
  <c r="J27" i="1"/>
  <c r="I27" i="1"/>
  <c r="H27" i="1"/>
  <c r="G27" i="1"/>
  <c r="F27" i="1"/>
  <c r="E27" i="1"/>
  <c r="D27" i="1"/>
  <c r="C27" i="1"/>
  <c r="C28" i="2" l="1"/>
  <c r="C28" i="1" l="1"/>
  <c r="F28" i="1" l="1"/>
  <c r="G28" i="1"/>
  <c r="H28" i="1"/>
  <c r="I28" i="1"/>
  <c r="J28" i="1"/>
  <c r="K28" i="1"/>
  <c r="L28" i="1"/>
  <c r="M28" i="1"/>
  <c r="N28" i="1"/>
  <c r="O28" i="1"/>
  <c r="P28" i="1"/>
  <c r="Q28" i="1"/>
  <c r="R28" i="1"/>
  <c r="S28" i="1"/>
  <c r="T28" i="1"/>
  <c r="U28" i="1"/>
  <c r="V28" i="1"/>
  <c r="E28" i="1"/>
  <c r="D28" i="1"/>
  <c r="C12" i="2"/>
  <c r="C26" i="2" l="1"/>
  <c r="C29" i="2"/>
  <c r="C18" i="2"/>
  <c r="C20" i="2" s="1"/>
  <c r="D12" i="2"/>
  <c r="D26" i="2" l="1"/>
  <c r="D29" i="2" s="1"/>
  <c r="D18" i="2"/>
  <c r="D20" i="2" s="1"/>
  <c r="D22" i="2" s="1"/>
  <c r="D27" i="2" s="1"/>
  <c r="C22" i="2"/>
  <c r="C12" i="1"/>
  <c r="C26" i="1" l="1"/>
  <c r="C29" i="1"/>
  <c r="C27" i="2"/>
  <c r="C30" i="2" s="1"/>
  <c r="C14" i="1"/>
  <c r="C16" i="1" s="1"/>
  <c r="C18" i="1" s="1"/>
  <c r="C30" i="1"/>
  <c r="D28" i="2" l="1"/>
  <c r="D12" i="1"/>
  <c r="E28" i="2"/>
  <c r="E12" i="2" l="1"/>
  <c r="D30" i="2"/>
  <c r="D26" i="1"/>
  <c r="D29" i="1"/>
  <c r="E12" i="1" s="1"/>
  <c r="E29" i="1" s="1"/>
  <c r="D14" i="1"/>
  <c r="D16" i="1" s="1"/>
  <c r="D18" i="1" s="1"/>
  <c r="E18" i="2" l="1"/>
  <c r="E20" i="2" s="1"/>
  <c r="E22" i="2" s="1"/>
  <c r="E27" i="2" s="1"/>
  <c r="F28" i="2" s="1"/>
  <c r="E26" i="2"/>
  <c r="D30" i="1"/>
  <c r="F12" i="1"/>
  <c r="E26" i="1"/>
  <c r="E14" i="1"/>
  <c r="E16" i="1" s="1"/>
  <c r="E18" i="1" s="1"/>
  <c r="E29" i="2" l="1"/>
  <c r="F12" i="2" s="1"/>
  <c r="E30" i="2"/>
  <c r="F26" i="1"/>
  <c r="F29" i="1"/>
  <c r="G12" i="1" s="1"/>
  <c r="E30" i="1"/>
  <c r="F14" i="1"/>
  <c r="F16" i="1" s="1"/>
  <c r="F18" i="1" s="1"/>
  <c r="F18" i="2" l="1"/>
  <c r="F20" i="2" s="1"/>
  <c r="F22" i="2" s="1"/>
  <c r="F27" i="2" s="1"/>
  <c r="G28" i="2" s="1"/>
  <c r="F26" i="2"/>
  <c r="G26" i="1"/>
  <c r="G29" i="1"/>
  <c r="F30" i="1"/>
  <c r="F30" i="2" l="1"/>
  <c r="F29" i="2"/>
  <c r="G12" i="2" s="1"/>
  <c r="H12" i="1"/>
  <c r="G14" i="1"/>
  <c r="G16" i="1" s="1"/>
  <c r="G18" i="1" s="1"/>
  <c r="G26" i="2" l="1"/>
  <c r="G30" i="2" s="1"/>
  <c r="G18" i="2"/>
  <c r="G20" i="2" s="1"/>
  <c r="G22" i="2" s="1"/>
  <c r="G27" i="2" s="1"/>
  <c r="H28" i="2" s="1"/>
  <c r="G29" i="2"/>
  <c r="H12" i="2" s="1"/>
  <c r="H26" i="1"/>
  <c r="H29" i="1"/>
  <c r="G30" i="1"/>
  <c r="H14" i="1"/>
  <c r="H16" i="1" s="1"/>
  <c r="H18" i="1" s="1"/>
  <c r="H26" i="2" l="1"/>
  <c r="H29" i="2" s="1"/>
  <c r="I12" i="2" s="1"/>
  <c r="H18" i="2"/>
  <c r="H20" i="2" s="1"/>
  <c r="H22" i="2" s="1"/>
  <c r="H27" i="2" s="1"/>
  <c r="I28" i="2" s="1"/>
  <c r="H30" i="2"/>
  <c r="I26" i="2"/>
  <c r="I29" i="2" s="1"/>
  <c r="I18" i="2"/>
  <c r="I20" i="2" s="1"/>
  <c r="I22" i="2" s="1"/>
  <c r="I27" i="2" s="1"/>
  <c r="J28" i="2" s="1"/>
  <c r="I12" i="1"/>
  <c r="I26" i="1" l="1"/>
  <c r="I29" i="1"/>
  <c r="J12" i="2"/>
  <c r="I30" i="2"/>
  <c r="H30" i="1"/>
  <c r="J26" i="2" l="1"/>
  <c r="J29" i="2" s="1"/>
  <c r="K12" i="2" s="1"/>
  <c r="K18" i="2" s="1"/>
  <c r="K20" i="2" s="1"/>
  <c r="K22" i="2" s="1"/>
  <c r="K27" i="2" s="1"/>
  <c r="J18" i="2"/>
  <c r="J20" i="2" s="1"/>
  <c r="J22" i="2" s="1"/>
  <c r="J27" i="2" s="1"/>
  <c r="J30" i="2" s="1"/>
  <c r="J12" i="1"/>
  <c r="I14" i="1"/>
  <c r="I16" i="1" s="1"/>
  <c r="I18" i="1" s="1"/>
  <c r="J26" i="1" l="1"/>
  <c r="J29" i="1"/>
  <c r="K28" i="2"/>
  <c r="K26" i="2"/>
  <c r="L28" i="2"/>
  <c r="I30" i="1"/>
  <c r="J14" i="1"/>
  <c r="J16" i="1" s="1"/>
  <c r="J18" i="1" s="1"/>
  <c r="K30" i="2" l="1"/>
  <c r="K29" i="2"/>
  <c r="L12" i="2" s="1"/>
  <c r="L26" i="2" s="1"/>
  <c r="K12" i="1"/>
  <c r="L18" i="2" l="1"/>
  <c r="L20" i="2" s="1"/>
  <c r="L22" i="2" s="1"/>
  <c r="L27" i="2" s="1"/>
  <c r="M28" i="2" s="1"/>
  <c r="L29" i="2"/>
  <c r="M12" i="2" s="1"/>
  <c r="M26" i="2" s="1"/>
  <c r="K26" i="1"/>
  <c r="K29" i="1"/>
  <c r="L12" i="1" s="1"/>
  <c r="J30" i="1"/>
  <c r="L30" i="2" l="1"/>
  <c r="M18" i="2"/>
  <c r="M20" i="2" s="1"/>
  <c r="M22" i="2" s="1"/>
  <c r="M27" i="2" s="1"/>
  <c r="N28" i="2" s="1"/>
  <c r="M29" i="2"/>
  <c r="N12" i="2" s="1"/>
  <c r="N18" i="2" s="1"/>
  <c r="N20" i="2" s="1"/>
  <c r="N22" i="2" s="1"/>
  <c r="N27" i="2" s="1"/>
  <c r="O28" i="2" s="1"/>
  <c r="L26" i="1"/>
  <c r="L29" i="1"/>
  <c r="K30" i="1"/>
  <c r="K14" i="1"/>
  <c r="K16" i="1" s="1"/>
  <c r="K18" i="1" s="1"/>
  <c r="M30" i="2" l="1"/>
  <c r="N26" i="2"/>
  <c r="N29" i="2" s="1"/>
  <c r="O12" i="2" s="1"/>
  <c r="M12" i="1"/>
  <c r="L14" i="1"/>
  <c r="L16" i="1" s="1"/>
  <c r="L18" i="1" s="1"/>
  <c r="N30" i="2" l="1"/>
  <c r="M26" i="1"/>
  <c r="M29" i="1"/>
  <c r="O18" i="2"/>
  <c r="O20" i="2" s="1"/>
  <c r="O22" i="2" s="1"/>
  <c r="O27" i="2" s="1"/>
  <c r="P28" i="2" s="1"/>
  <c r="O26" i="2"/>
  <c r="M14" i="1"/>
  <c r="M16" i="1" s="1"/>
  <c r="M18" i="1" s="1"/>
  <c r="L30" i="1"/>
  <c r="O30" i="2" l="1"/>
  <c r="O29" i="2"/>
  <c r="P12" i="2" s="1"/>
  <c r="N12" i="1"/>
  <c r="N26" i="1" l="1"/>
  <c r="N29" i="1"/>
  <c r="P26" i="2"/>
  <c r="P29" i="2"/>
  <c r="Q12" i="2" s="1"/>
  <c r="P18" i="2"/>
  <c r="P20" i="2" s="1"/>
  <c r="P22" i="2" s="1"/>
  <c r="P27" i="2" s="1"/>
  <c r="M30" i="1"/>
  <c r="N14" i="1"/>
  <c r="N16" i="1" s="1"/>
  <c r="N18" i="1" s="1"/>
  <c r="P30" i="2" l="1"/>
  <c r="Q28" i="2"/>
  <c r="Q26" i="2"/>
  <c r="Q29" i="2" s="1"/>
  <c r="Q18" i="2"/>
  <c r="Q20" i="2" s="1"/>
  <c r="Q22" i="2" s="1"/>
  <c r="Q27" i="2" s="1"/>
  <c r="R28" i="2" s="1"/>
  <c r="O12" i="1"/>
  <c r="O26" i="1" l="1"/>
  <c r="O29" i="1"/>
  <c r="Q30" i="2"/>
  <c r="R12" i="2"/>
  <c r="N30" i="1"/>
  <c r="R26" i="2" l="1"/>
  <c r="R29" i="2"/>
  <c r="S12" i="2" s="1"/>
  <c r="R18" i="2"/>
  <c r="R20" i="2" s="1"/>
  <c r="R22" i="2" s="1"/>
  <c r="R27" i="2" s="1"/>
  <c r="S28" i="2" s="1"/>
  <c r="S18" i="2"/>
  <c r="S20" i="2" s="1"/>
  <c r="S22" i="2" s="1"/>
  <c r="S27" i="2" s="1"/>
  <c r="T28" i="2" s="1"/>
  <c r="O14" i="1"/>
  <c r="O16" i="1" s="1"/>
  <c r="O18" i="1" s="1"/>
  <c r="P12" i="1"/>
  <c r="P26" i="1" l="1"/>
  <c r="P29" i="1"/>
  <c r="R30" i="2"/>
  <c r="S26" i="2"/>
  <c r="S29" i="2" s="1"/>
  <c r="T12" i="2" s="1"/>
  <c r="O30" i="1"/>
  <c r="S30" i="2" l="1"/>
  <c r="T18" i="2"/>
  <c r="T20" i="2" s="1"/>
  <c r="T22" i="2" s="1"/>
  <c r="T27" i="2" s="1"/>
  <c r="T26" i="2"/>
  <c r="Q12" i="1"/>
  <c r="P14" i="1"/>
  <c r="P16" i="1" s="1"/>
  <c r="P18" i="1" s="1"/>
  <c r="Q26" i="1" l="1"/>
  <c r="Q29" i="1"/>
  <c r="T29" i="2"/>
  <c r="U12" i="2" s="1"/>
  <c r="T30" i="2"/>
  <c r="U28" i="2"/>
  <c r="P30" i="1"/>
  <c r="U26" i="2" l="1"/>
  <c r="U29" i="2" s="1"/>
  <c r="V12" i="2" s="1"/>
  <c r="U18" i="2"/>
  <c r="U20" i="2" s="1"/>
  <c r="U22" i="2" s="1"/>
  <c r="U27" i="2" s="1"/>
  <c r="V28" i="2" s="1"/>
  <c r="Q14" i="1"/>
  <c r="Q16" i="1" s="1"/>
  <c r="Q18" i="1" s="1"/>
  <c r="R12" i="1"/>
  <c r="R26" i="1" l="1"/>
  <c r="R29" i="1"/>
  <c r="V18" i="2"/>
  <c r="V20" i="2" s="1"/>
  <c r="V22" i="2" s="1"/>
  <c r="V27" i="2" s="1"/>
  <c r="U30" i="2"/>
  <c r="V26" i="2"/>
  <c r="V29" i="2" s="1"/>
  <c r="Q30" i="1"/>
  <c r="V30" i="2" l="1"/>
  <c r="R14" i="1"/>
  <c r="R16" i="1" s="1"/>
  <c r="R18" i="1" s="1"/>
  <c r="S12" i="1"/>
  <c r="S26" i="1" l="1"/>
  <c r="S29" i="1"/>
  <c r="R30" i="1"/>
  <c r="S14" i="1" l="1"/>
  <c r="S16" i="1" s="1"/>
  <c r="S18" i="1" s="1"/>
  <c r="T12" i="1"/>
  <c r="T26" i="1" l="1"/>
  <c r="T29" i="1"/>
  <c r="S30" i="1"/>
  <c r="T14" i="1" l="1"/>
  <c r="T16" i="1" s="1"/>
  <c r="T18" i="1" s="1"/>
  <c r="U12" i="1"/>
  <c r="U26" i="1" l="1"/>
  <c r="U29" i="1"/>
  <c r="T30" i="1"/>
  <c r="V12" i="1" l="1"/>
  <c r="U14" i="1"/>
  <c r="U16" i="1" s="1"/>
  <c r="U18" i="1" s="1"/>
  <c r="V26" i="1" l="1"/>
  <c r="V29" i="1"/>
  <c r="U30" i="1"/>
  <c r="V14" i="1" l="1"/>
  <c r="V16" i="1" s="1"/>
  <c r="V18" i="1" s="1"/>
  <c r="V30" i="1" l="1"/>
</calcChain>
</file>

<file path=xl/sharedStrings.xml><?xml version="1.0" encoding="utf-8"?>
<sst xmlns="http://schemas.openxmlformats.org/spreadsheetml/2006/main" count="69" uniqueCount="50">
  <si>
    <t>Calf Crop %</t>
  </si>
  <si>
    <t xml:space="preserve">Total Calves </t>
  </si>
  <si>
    <t>Current Herd Size (females calving)</t>
  </si>
  <si>
    <t>Year's after start</t>
  </si>
  <si>
    <t>Total Cull Cows</t>
  </si>
  <si>
    <t xml:space="preserve">Total heifer calves </t>
  </si>
  <si>
    <t>% of Calf crop heifers (adjust if using sexed semen)</t>
  </si>
  <si>
    <t>UW Extension Beef Herd Growth Calculator</t>
  </si>
  <si>
    <t>This spreadsheet is designed to allow producers to evaluate the influence of cull rate, heifer retention  and replacement purchase on herd size over time.</t>
  </si>
  <si>
    <t>blue cells are user inputs</t>
  </si>
  <si>
    <t>yellow cells are calculated values</t>
  </si>
  <si>
    <t xml:space="preserve">% Heifers to retain </t>
  </si>
  <si>
    <t>Purchased Replacements</t>
  </si>
  <si>
    <t>To be bred next year (calves this year)</t>
  </si>
  <si>
    <t>Calving this year</t>
  </si>
  <si>
    <t>Total replacements kept (calves)</t>
  </si>
  <si>
    <t xml:space="preserve">Cow Cull rate </t>
  </si>
  <si>
    <t>To calve next year (yearlings bred this year)</t>
  </si>
  <si>
    <t>Current Herd - Yearlings (to be bred this year)</t>
  </si>
  <si>
    <t>Total replacements kept (bred heifers)</t>
  </si>
  <si>
    <t>Death Loss &amp; Failure to Breed (up to 1st calving)</t>
  </si>
  <si>
    <t>Total replacements kept (cows)</t>
  </si>
  <si>
    <t>Total herd count (cows, bred heifers, calves)</t>
  </si>
  <si>
    <t>Prepared by: Ryan Sterry, Adam Hady, Amanda Cauffman and Bill Halfman, UW Extension Agriculture Agents in St. Croix, Crawford/Richland, Grant and Monroe Counties.</t>
  </si>
  <si>
    <t>Directions are below.</t>
  </si>
  <si>
    <t>Directions</t>
  </si>
  <si>
    <t># of Cull Cows</t>
  </si>
  <si>
    <t># Heifers to retain (not including purchases)</t>
  </si>
  <si>
    <t># Heifer Calves born</t>
  </si>
  <si>
    <t>% of Calf crop Heifers (adjust if using sexed semen)</t>
  </si>
  <si>
    <t>Current Herd- Females that will calve in year 1</t>
  </si>
  <si>
    <t>Herd size at the beginning of Year 1</t>
  </si>
  <si>
    <t>Replacements purchased after beginning of annual cycle</t>
  </si>
  <si>
    <t>Percent of cows culled</t>
  </si>
  <si>
    <t xml:space="preserve">Percent of heifer crop retained </t>
  </si>
  <si>
    <t>Number of heifers retained</t>
  </si>
  <si>
    <t>Herd Size at the beginning of year 1</t>
  </si>
  <si>
    <t>Current Herd Size- Females that will calve in year 1</t>
  </si>
  <si>
    <t>include females purchased in year 1 after the beginning of annual cycle that will calve year 1 in block D6</t>
  </si>
  <si>
    <t>Calf Crop (# of calves weaned)</t>
  </si>
  <si>
    <t>Death Loss of mature cow herd (after 1st calf)</t>
  </si>
  <si>
    <t>Death Loss and failure to breed up to 1st calving %</t>
  </si>
  <si>
    <t>SPA</t>
  </si>
  <si>
    <t>PREG %</t>
  </si>
  <si>
    <t>PREG LOSS %</t>
  </si>
  <si>
    <t>CALVING %</t>
  </si>
  <si>
    <t>CALF CROP - WEAN %</t>
  </si>
  <si>
    <t>CALF DEATH LOSS %</t>
  </si>
  <si>
    <t>FEMALE REPLACEMENT RATE%</t>
  </si>
  <si>
    <t>CHAPS SPA Benchmarks                                        (50 cow herd size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</si>
</sst>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4" borderId="0" xfId="0" applyFont="1" applyFill="1"/>
    <xf numFmtId="2" fontId="1" fillId="4" borderId="0" xfId="0" applyNumberFormat="1" applyFont="1" applyFill="1"/>
    <xf numFmtId="1" fontId="1" fillId="4" borderId="0" xfId="0" applyNumberFormat="1" applyFont="1" applyFill="1"/>
    <xf numFmtId="0" fontId="2" fillId="4" borderId="1" xfId="0" applyFont="1" applyFill="1" applyBorder="1"/>
    <xf numFmtId="2" fontId="2" fillId="4" borderId="1" xfId="0" applyNumberFormat="1" applyFont="1" applyFill="1" applyBorder="1"/>
    <xf numFmtId="1" fontId="2" fillId="4" borderId="1" xfId="0" applyNumberFormat="1" applyFont="1" applyFill="1" applyBorder="1"/>
    <xf numFmtId="1" fontId="2" fillId="2" borderId="1" xfId="0" applyNumberFormat="1" applyFont="1" applyFill="1" applyBorder="1"/>
    <xf numFmtId="1" fontId="2" fillId="3" borderId="1" xfId="0" applyNumberFormat="1" applyFont="1" applyFill="1" applyBorder="1" applyProtection="1">
      <protection locked="0"/>
    </xf>
    <xf numFmtId="9" fontId="2" fillId="3" borderId="1" xfId="0" applyNumberFormat="1" applyFont="1" applyFill="1" applyBorder="1" applyProtection="1">
      <protection locked="0"/>
    </xf>
    <xf numFmtId="1" fontId="1" fillId="3" borderId="1" xfId="0" applyNumberFormat="1" applyFont="1" applyFill="1" applyBorder="1"/>
    <xf numFmtId="1" fontId="1" fillId="2" borderId="1" xfId="0" applyNumberFormat="1" applyFont="1" applyFill="1" applyBorder="1"/>
    <xf numFmtId="1" fontId="3" fillId="4" borderId="0" xfId="0" applyNumberFormat="1" applyFont="1" applyFill="1"/>
    <xf numFmtId="1" fontId="4" fillId="4" borderId="0" xfId="0" applyNumberFormat="1" applyFont="1" applyFill="1"/>
    <xf numFmtId="1" fontId="3" fillId="0" borderId="0" xfId="0" applyNumberFormat="1" applyFont="1" applyFill="1"/>
    <xf numFmtId="0" fontId="1" fillId="4" borderId="0" xfId="0" applyFont="1" applyFill="1" applyBorder="1"/>
    <xf numFmtId="1" fontId="1" fillId="0" borderId="0" xfId="0" applyNumberFormat="1" applyFont="1" applyFill="1" applyBorder="1"/>
    <xf numFmtId="1" fontId="2" fillId="4" borderId="1" xfId="0" applyNumberFormat="1" applyFont="1" applyFill="1" applyBorder="1" applyAlignment="1">
      <alignment horizontal="center"/>
    </xf>
    <xf numFmtId="1" fontId="1" fillId="4" borderId="0" xfId="0" applyNumberFormat="1" applyFont="1" applyFill="1" applyBorder="1"/>
    <xf numFmtId="1" fontId="3" fillId="4" borderId="0" xfId="0" applyNumberFormat="1" applyFont="1" applyFill="1" applyBorder="1"/>
    <xf numFmtId="0" fontId="2" fillId="4" borderId="6" xfId="0" applyFont="1" applyFill="1" applyBorder="1"/>
    <xf numFmtId="0" fontId="2" fillId="4" borderId="5" xfId="0" applyFont="1" applyFill="1" applyBorder="1"/>
    <xf numFmtId="1" fontId="1" fillId="4" borderId="6" xfId="0" applyNumberFormat="1" applyFont="1" applyFill="1" applyBorder="1"/>
    <xf numFmtId="2" fontId="2" fillId="4" borderId="5" xfId="0" applyNumberFormat="1" applyFont="1" applyFill="1" applyBorder="1"/>
    <xf numFmtId="2" fontId="2" fillId="4" borderId="7" xfId="0" applyNumberFormat="1" applyFont="1" applyFill="1" applyBorder="1"/>
    <xf numFmtId="2" fontId="2" fillId="4" borderId="8" xfId="0" applyNumberFormat="1" applyFont="1" applyFill="1" applyBorder="1"/>
    <xf numFmtId="1" fontId="2" fillId="4" borderId="0" xfId="0" applyNumberFormat="1" applyFont="1" applyFill="1" applyBorder="1"/>
    <xf numFmtId="0" fontId="5" fillId="4" borderId="0" xfId="0" applyFont="1" applyFill="1"/>
    <xf numFmtId="1" fontId="2" fillId="2" borderId="1" xfId="0" applyNumberFormat="1" applyFont="1" applyFill="1" applyBorder="1" applyProtection="1"/>
    <xf numFmtId="1" fontId="2" fillId="4" borderId="0" xfId="0" applyNumberFormat="1" applyFont="1" applyFill="1"/>
    <xf numFmtId="164" fontId="2" fillId="5" borderId="1" xfId="0" applyNumberFormat="1" applyFont="1" applyFill="1" applyBorder="1" applyProtection="1">
      <protection locked="0"/>
    </xf>
    <xf numFmtId="2" fontId="2" fillId="4" borderId="3" xfId="0" applyNumberFormat="1" applyFont="1" applyFill="1" applyBorder="1"/>
    <xf numFmtId="2" fontId="2" fillId="4" borderId="2" xfId="0" applyNumberFormat="1" applyFont="1" applyFill="1" applyBorder="1"/>
    <xf numFmtId="2" fontId="2" fillId="4" borderId="4" xfId="0" applyNumberFormat="1" applyFont="1" applyFill="1" applyBorder="1"/>
    <xf numFmtId="0" fontId="2" fillId="4" borderId="0" xfId="0" applyFont="1" applyFill="1"/>
    <xf numFmtId="1" fontId="2" fillId="5" borderId="1" xfId="0" applyNumberFormat="1" applyFont="1" applyFill="1" applyBorder="1" applyProtection="1">
      <protection locked="0"/>
    </xf>
    <xf numFmtId="9" fontId="2" fillId="2" borderId="1" xfId="0" applyNumberFormat="1" applyFont="1" applyFill="1" applyBorder="1" applyProtection="1"/>
    <xf numFmtId="2" fontId="2" fillId="4" borderId="1" xfId="0" applyNumberFormat="1" applyFont="1" applyFill="1" applyBorder="1" applyProtection="1">
      <protection locked="0"/>
    </xf>
    <xf numFmtId="2" fontId="2" fillId="4" borderId="2" xfId="0" applyNumberFormat="1" applyFont="1" applyFill="1" applyBorder="1" applyAlignment="1">
      <alignment horizontal="left"/>
    </xf>
    <xf numFmtId="2" fontId="2" fillId="4" borderId="3" xfId="0" applyNumberFormat="1" applyFont="1" applyFill="1" applyBorder="1" applyAlignment="1">
      <alignment horizontal="left"/>
    </xf>
    <xf numFmtId="0" fontId="2" fillId="4" borderId="0" xfId="0" applyFont="1" applyFill="1" applyBorder="1"/>
    <xf numFmtId="0" fontId="2" fillId="0" borderId="6" xfId="0" applyFont="1" applyFill="1" applyBorder="1"/>
    <xf numFmtId="1" fontId="2" fillId="0" borderId="0" xfId="0" applyNumberFormat="1" applyFont="1" applyFill="1" applyBorder="1" applyProtection="1">
      <protection locked="0"/>
    </xf>
    <xf numFmtId="9" fontId="2" fillId="2" borderId="9" xfId="0" applyNumberFormat="1" applyFont="1" applyFill="1" applyBorder="1" applyProtection="1"/>
    <xf numFmtId="1" fontId="2" fillId="3" borderId="10" xfId="0" applyNumberFormat="1" applyFont="1" applyFill="1" applyBorder="1" applyProtection="1">
      <protection locked="0"/>
    </xf>
    <xf numFmtId="164" fontId="2" fillId="4" borderId="2" xfId="0" applyNumberFormat="1" applyFont="1" applyFill="1" applyBorder="1" applyProtection="1"/>
    <xf numFmtId="164" fontId="2" fillId="4" borderId="4" xfId="0" applyNumberFormat="1" applyFont="1" applyFill="1" applyBorder="1" applyProtection="1"/>
    <xf numFmtId="164" fontId="2" fillId="4" borderId="3" xfId="0" applyNumberFormat="1" applyFont="1" applyFill="1" applyBorder="1" applyProtection="1"/>
    <xf numFmtId="1" fontId="2" fillId="4" borderId="0" xfId="0" applyNumberFormat="1" applyFont="1" applyFill="1" applyBorder="1" applyProtection="1">
      <protection locked="0"/>
    </xf>
    <xf numFmtId="9" fontId="2" fillId="3" borderId="9" xfId="0" applyNumberFormat="1" applyFont="1" applyFill="1" applyBorder="1" applyProtection="1">
      <protection locked="0"/>
    </xf>
    <xf numFmtId="0" fontId="1" fillId="0" borderId="0" xfId="0" applyFont="1" applyBorder="1" applyAlignment="1">
      <alignment horizontal="center"/>
    </xf>
    <xf numFmtId="0" fontId="1" fillId="0" borderId="0" xfId="0" applyFont="1" applyBorder="1"/>
    <xf numFmtId="165" fontId="1" fillId="0" borderId="0" xfId="0" applyNumberFormat="1" applyFont="1" applyBorder="1" applyAlignment="1">
      <alignment horizontal="center"/>
    </xf>
    <xf numFmtId="2" fontId="1" fillId="0" borderId="0" xfId="0" applyNumberFormat="1" applyFont="1" applyBorder="1" applyAlignment="1">
      <alignment horizontal="center"/>
    </xf>
    <xf numFmtId="0" fontId="0" fillId="0" borderId="0" xfId="0" applyBorder="1"/>
    <xf numFmtId="0" fontId="3" fillId="0" borderId="1" xfId="0" applyFont="1" applyBorder="1" applyAlignment="1">
      <alignment horizontal="center"/>
    </xf>
    <xf numFmtId="0" fontId="3" fillId="0" borderId="1" xfId="0" applyFont="1" applyBorder="1"/>
    <xf numFmtId="165" fontId="3" fillId="0" borderId="1" xfId="0" applyNumberFormat="1" applyFont="1" applyBorder="1" applyAlignment="1">
      <alignment horizontal="center"/>
    </xf>
    <xf numFmtId="2" fontId="3" fillId="0" borderId="1" xfId="0" applyNumberFormat="1" applyFont="1" applyBorder="1" applyAlignment="1">
      <alignment horizontal="center"/>
    </xf>
    <xf numFmtId="0" fontId="1" fillId="0" borderId="0"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2" fontId="2" fillId="4" borderId="2" xfId="0" applyNumberFormat="1" applyFont="1" applyFill="1" applyBorder="1" applyAlignment="1">
      <alignment horizontal="left"/>
    </xf>
    <xf numFmtId="2" fontId="2" fillId="4" borderId="3" xfId="0" applyNumberFormat="1" applyFont="1" applyFill="1" applyBorder="1" applyAlignment="1">
      <alignment horizontal="left"/>
    </xf>
  </cellXfs>
  <cellStyles count="1">
    <cellStyle name="Normal" xfId="0" builtinId="0"/>
  </cellStyles>
  <dxfs count="7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mruColors>
      <color rgb="FFFF99FF"/>
      <color rgb="FF6699FF"/>
      <color rgb="FFFF9900"/>
      <color rgb="FF66FF66"/>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123825</xdr:colOff>
      <xdr:row>10</xdr:row>
      <xdr:rowOff>85722</xdr:rowOff>
    </xdr:from>
    <xdr:to>
      <xdr:col>15</xdr:col>
      <xdr:colOff>47625</xdr:colOff>
      <xdr:row>37</xdr:row>
      <xdr:rowOff>19049</xdr:rowOff>
    </xdr:to>
    <xdr:sp macro="" textlink="">
      <xdr:nvSpPr>
        <xdr:cNvPr id="2" name="TextBox 1">
          <a:extLst>
            <a:ext uri="{FF2B5EF4-FFF2-40B4-BE49-F238E27FC236}">
              <a16:creationId xmlns:a16="http://schemas.microsoft.com/office/drawing/2014/main" id="{7DA42064-E2E3-4E18-AC96-7DECB89DA1ED}"/>
            </a:ext>
          </a:extLst>
        </xdr:cNvPr>
        <xdr:cNvSpPr txBox="1"/>
      </xdr:nvSpPr>
      <xdr:spPr>
        <a:xfrm>
          <a:off x="123825" y="2266947"/>
          <a:ext cx="12963525" cy="5076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The Beef Herd Growth Calculator Spreadsheet is designed to allow producers</a:t>
          </a:r>
          <a:r>
            <a:rPr lang="en-US" sz="1200" baseline="0">
              <a:solidFill>
                <a:schemeClr val="dk1"/>
              </a:solidFill>
              <a:effectLst/>
              <a:latin typeface="+mn-lt"/>
              <a:ea typeface="+mn-ea"/>
              <a:cs typeface="+mn-cs"/>
            </a:rPr>
            <a:t> to look at how heifer retention, purchase of replacement animals, and culling rate influence the growth or reduction of herd size over time.</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There are two versions of the spreadsheet. See the tabs below for the difference versions.</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Above the instructions are some 2018 CHAPS cow herd performance benchmarks from herds in the 50 cow herd size group courtesy of Lee Tisor, Research Specialist, North Dakota State University</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One version is set up for the user to enter in percentages of the annual heifer crop retained and cow herd to cull.  The other version is set up for the user to enter in the acutal number of heifers of the heifer crop and numbers of cows to cull each year.  For smaller herds, entering in the numbers may be easier than entering percentages due to what percentage of the herd may need to be kept or culled to actually equal one animal.</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In the percentage version retention and cull rows are set up to turn pink if the pecentage entered is not high enough to retain or cull 1 animal.</a:t>
          </a:r>
        </a:p>
        <a:p>
          <a:endParaRPr lang="en-US" sz="1200" baseline="0">
            <a:solidFill>
              <a:schemeClr val="dk1"/>
            </a:solidFill>
            <a:effectLst/>
            <a:latin typeface="+mn-lt"/>
            <a:ea typeface="+mn-ea"/>
            <a:cs typeface="+mn-cs"/>
          </a:endParaRPr>
        </a:p>
        <a:p>
          <a:r>
            <a:rPr lang="en-US" sz="1200">
              <a:effectLst/>
            </a:rPr>
            <a:t>In the number entry version retention</a:t>
          </a:r>
          <a:r>
            <a:rPr lang="en-US" sz="1200" baseline="0">
              <a:effectLst/>
            </a:rPr>
            <a:t> and cull rows are set up to turn pink if more animals are entered than are available for retention or culling.</a:t>
          </a:r>
        </a:p>
        <a:p>
          <a:endParaRPr lang="en-US" sz="1200">
            <a:effectLst/>
          </a:endParaRPr>
        </a:p>
        <a:p>
          <a:r>
            <a:rPr lang="en-US" sz="1200" baseline="0">
              <a:solidFill>
                <a:schemeClr val="dk1"/>
              </a:solidFill>
              <a:effectLst/>
              <a:latin typeface="+mn-lt"/>
              <a:ea typeface="+mn-ea"/>
              <a:cs typeface="+mn-cs"/>
            </a:rPr>
            <a:t>Both spreadsheets are set to </a:t>
          </a:r>
          <a:r>
            <a:rPr lang="en-US" sz="1200" b="1" baseline="0">
              <a:solidFill>
                <a:schemeClr val="dk1"/>
              </a:solidFill>
              <a:effectLst/>
              <a:latin typeface="+mn-lt"/>
              <a:ea typeface="+mn-ea"/>
              <a:cs typeface="+mn-cs"/>
            </a:rPr>
            <a:t>round down </a:t>
          </a:r>
          <a:r>
            <a:rPr lang="en-US" sz="1200" baseline="0">
              <a:solidFill>
                <a:schemeClr val="dk1"/>
              </a:solidFill>
              <a:effectLst/>
              <a:latin typeface="+mn-lt"/>
              <a:ea typeface="+mn-ea"/>
              <a:cs typeface="+mn-cs"/>
            </a:rPr>
            <a:t>calculated cattle numbers to the nearest whole number.  As such it may be somewhat conservative </a:t>
          </a:r>
          <a:endParaRPr lang="en-US" sz="1200">
            <a:effectLst/>
          </a:endParaRPr>
        </a:p>
        <a:p>
          <a:r>
            <a:rPr lang="en-US" sz="1200" baseline="0">
              <a:solidFill>
                <a:schemeClr val="dk1"/>
              </a:solidFill>
              <a:effectLst/>
              <a:latin typeface="+mn-lt"/>
              <a:ea typeface="+mn-ea"/>
              <a:cs typeface="+mn-cs"/>
            </a:rPr>
            <a:t>in calculating herd growth over time.  Small herds may need to adjust their annual death loss percent entered in to make it more accurate over time.  For example a 20 cow herd with a 1% death loss of the cow herd would lose on average 1 cow every 5 years, with the round down feature of the spreadsheet if they enter 1% every year, it will calculate a loss of 1 cow each year, which would be an actual death loss of 5%.</a:t>
          </a:r>
        </a:p>
        <a:p>
          <a:endParaRPr lang="en-US" sz="1200">
            <a:effectLst/>
          </a:endParaRPr>
        </a:p>
        <a:p>
          <a:r>
            <a:rPr lang="en-US" sz="1100" b="0" i="0" u="none" strike="noStrike">
              <a:solidFill>
                <a:schemeClr val="dk1"/>
              </a:solidFill>
              <a:effectLst/>
              <a:latin typeface="+mn-lt"/>
              <a:ea typeface="+mn-ea"/>
              <a:cs typeface="+mn-cs"/>
            </a:rPr>
            <a:t>Prepared by: Ryan Sterry, Adam Hady, Amanda Cauffman and Bill Halfman, UW Extension Agriculture Agents in St. Croix, Crawford/Richland, Grant and Monroe Counties.</a:t>
          </a:r>
          <a:r>
            <a:rPr lang="en-US"/>
            <a:t> </a:t>
          </a:r>
        </a:p>
        <a:p>
          <a:endParaRPr lang="en-US"/>
        </a:p>
        <a:p>
          <a:r>
            <a:rPr lang="en-US"/>
            <a:t>Reviewed by: Denise Schwab, ISU Extension and Outreach</a:t>
          </a:r>
          <a:r>
            <a:rPr lang="en-US" baseline="0"/>
            <a:t> </a:t>
          </a:r>
          <a:r>
            <a:rPr lang="en-US"/>
            <a:t>Regional</a:t>
          </a:r>
          <a:r>
            <a:rPr lang="en-US" baseline="0"/>
            <a:t> Beef Specialist, Dr. Garland Dahlke, Iowa Beef Center.</a:t>
          </a:r>
          <a:endParaRPr lang="en-US"/>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 EEO/Affirmative Action employer, UW Extension provides equal opportunities in employment and programming, including Title VI, Title IX, and ADA requirements.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date:</a:t>
          </a:r>
          <a:r>
            <a:rPr lang="en-US" sz="1100" baseline="0">
              <a:solidFill>
                <a:schemeClr val="dk1"/>
              </a:solidFill>
              <a:effectLst/>
              <a:latin typeface="+mn-lt"/>
              <a:ea typeface="+mn-ea"/>
              <a:cs typeface="+mn-cs"/>
            </a:rPr>
            <a:t> 02-23-22</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editAs="oneCell">
    <xdr:from>
      <xdr:col>1</xdr:col>
      <xdr:colOff>2162175</xdr:colOff>
      <xdr:row>2</xdr:row>
      <xdr:rowOff>85725</xdr:rowOff>
    </xdr:from>
    <xdr:to>
      <xdr:col>6</xdr:col>
      <xdr:colOff>43791</xdr:colOff>
      <xdr:row>6</xdr:row>
      <xdr:rowOff>117034</xdr:rowOff>
    </xdr:to>
    <xdr:pic>
      <xdr:nvPicPr>
        <xdr:cNvPr id="3" name="Picture 2">
          <a:extLst>
            <a:ext uri="{FF2B5EF4-FFF2-40B4-BE49-F238E27FC236}">
              <a16:creationId xmlns:a16="http://schemas.microsoft.com/office/drawing/2014/main" id="{5F67444B-5366-4B34-97F8-3C83B17F0CF5}"/>
            </a:ext>
          </a:extLst>
        </xdr:cNvPr>
        <xdr:cNvPicPr>
          <a:picLocks noChangeAspect="1"/>
        </xdr:cNvPicPr>
      </xdr:nvPicPr>
      <xdr:blipFill>
        <a:blip xmlns:r="http://schemas.openxmlformats.org/officeDocument/2006/relationships" r:embed="rId1"/>
        <a:stretch>
          <a:fillRect/>
        </a:stretch>
      </xdr:blipFill>
      <xdr:spPr>
        <a:xfrm>
          <a:off x="2771775" y="676275"/>
          <a:ext cx="2939391" cy="831409"/>
        </a:xfrm>
        <a:prstGeom prst="rect">
          <a:avLst/>
        </a:prstGeom>
      </xdr:spPr>
    </xdr:pic>
    <xdr:clientData/>
  </xdr:twoCellAnchor>
  <xdr:twoCellAnchor editAs="oneCell">
    <xdr:from>
      <xdr:col>1</xdr:col>
      <xdr:colOff>352425</xdr:colOff>
      <xdr:row>0</xdr:row>
      <xdr:rowOff>85725</xdr:rowOff>
    </xdr:from>
    <xdr:to>
      <xdr:col>1</xdr:col>
      <xdr:colOff>1933575</xdr:colOff>
      <xdr:row>8</xdr:row>
      <xdr:rowOff>192405</xdr:rowOff>
    </xdr:to>
    <xdr:pic>
      <xdr:nvPicPr>
        <xdr:cNvPr id="4" name="Picture 3">
          <a:extLst>
            <a:ext uri="{FF2B5EF4-FFF2-40B4-BE49-F238E27FC236}">
              <a16:creationId xmlns:a16="http://schemas.microsoft.com/office/drawing/2014/main" id="{1EF78503-DD2E-4F07-AE6A-9D09F95214EA}"/>
            </a:ext>
          </a:extLst>
        </xdr:cNvPr>
        <xdr:cNvPicPr>
          <a:picLocks noChangeAspect="1"/>
        </xdr:cNvPicPr>
      </xdr:nvPicPr>
      <xdr:blipFill>
        <a:blip xmlns:r="http://schemas.openxmlformats.org/officeDocument/2006/relationships" r:embed="rId2"/>
        <a:stretch>
          <a:fillRect/>
        </a:stretch>
      </xdr:blipFill>
      <xdr:spPr>
        <a:xfrm>
          <a:off x="962025" y="85725"/>
          <a:ext cx="1581150" cy="1897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2214489</xdr:colOff>
      <xdr:row>3</xdr:row>
      <xdr:rowOff>66675</xdr:rowOff>
    </xdr:to>
    <xdr:pic>
      <xdr:nvPicPr>
        <xdr:cNvPr id="2" name="Picture 1">
          <a:extLst>
            <a:ext uri="{FF2B5EF4-FFF2-40B4-BE49-F238E27FC236}">
              <a16:creationId xmlns:a16="http://schemas.microsoft.com/office/drawing/2014/main" id="{D7930294-E44D-41ED-B75A-DFC442565201}"/>
            </a:ext>
          </a:extLst>
        </xdr:cNvPr>
        <xdr:cNvPicPr>
          <a:picLocks noChangeAspect="1"/>
        </xdr:cNvPicPr>
      </xdr:nvPicPr>
      <xdr:blipFill>
        <a:blip xmlns:r="http://schemas.openxmlformats.org/officeDocument/2006/relationships" r:embed="rId1"/>
        <a:stretch>
          <a:fillRect/>
        </a:stretch>
      </xdr:blipFill>
      <xdr:spPr>
        <a:xfrm>
          <a:off x="0" y="38100"/>
          <a:ext cx="2738364" cy="771525"/>
        </a:xfrm>
        <a:prstGeom prst="rect">
          <a:avLst/>
        </a:prstGeom>
      </xdr:spPr>
    </xdr:pic>
    <xdr:clientData/>
  </xdr:twoCellAnchor>
  <xdr:twoCellAnchor editAs="oneCell">
    <xdr:from>
      <xdr:col>17</xdr:col>
      <xdr:colOff>381000</xdr:colOff>
      <xdr:row>0</xdr:row>
      <xdr:rowOff>228600</xdr:rowOff>
    </xdr:from>
    <xdr:to>
      <xdr:col>19</xdr:col>
      <xdr:colOff>520829</xdr:colOff>
      <xdr:row>8</xdr:row>
      <xdr:rowOff>19050</xdr:rowOff>
    </xdr:to>
    <xdr:pic>
      <xdr:nvPicPr>
        <xdr:cNvPr id="3" name="Picture 2">
          <a:extLst>
            <a:ext uri="{FF2B5EF4-FFF2-40B4-BE49-F238E27FC236}">
              <a16:creationId xmlns:a16="http://schemas.microsoft.com/office/drawing/2014/main" id="{9E4A57D8-92FE-48AA-8261-F78A985D9B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82675" y="228600"/>
          <a:ext cx="1435229" cy="1724025"/>
        </a:xfrm>
        <a:prstGeom prst="rect">
          <a:avLst/>
        </a:prstGeom>
      </xdr:spPr>
    </xdr:pic>
    <xdr:clientData/>
  </xdr:twoCellAnchor>
  <xdr:oneCellAnchor>
    <xdr:from>
      <xdr:col>0</xdr:col>
      <xdr:colOff>57150</xdr:colOff>
      <xdr:row>34</xdr:row>
      <xdr:rowOff>57150</xdr:rowOff>
    </xdr:from>
    <xdr:ext cx="10697096" cy="2064796"/>
    <xdr:sp macro="" textlink="">
      <xdr:nvSpPr>
        <xdr:cNvPr id="4" name="TextBox 3">
          <a:extLst>
            <a:ext uri="{FF2B5EF4-FFF2-40B4-BE49-F238E27FC236}">
              <a16:creationId xmlns:a16="http://schemas.microsoft.com/office/drawing/2014/main" id="{E3C16913-A989-41B0-B1B5-BA2F1ACF340B}"/>
            </a:ext>
          </a:extLst>
        </xdr:cNvPr>
        <xdr:cNvSpPr txBox="1"/>
      </xdr:nvSpPr>
      <xdr:spPr>
        <a:xfrm>
          <a:off x="57150" y="7943850"/>
          <a:ext cx="10697096" cy="2064796"/>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The Beef Herd Growth Calculator Spreadsheet is designed to allow producers</a:t>
          </a:r>
          <a:r>
            <a:rPr lang="en-US" sz="1400" baseline="0"/>
            <a:t> to look at how heifer retention, purchase of replacement animals, </a:t>
          </a:r>
        </a:p>
        <a:p>
          <a:r>
            <a:rPr lang="en-US" sz="1400" baseline="0"/>
            <a:t>and culling rate influence the growth or reduction of herd size over time.</a:t>
          </a:r>
        </a:p>
        <a:p>
          <a:endParaRPr lang="en-US" sz="1400" baseline="0"/>
        </a:p>
        <a:p>
          <a:r>
            <a:rPr lang="en-US" sz="1400" baseline="0"/>
            <a:t>Users enter in the values for the blue colored cells and can adjust those values over the 20 year timeframe the spreadsheet accounts for.</a:t>
          </a:r>
        </a:p>
        <a:p>
          <a:endParaRPr lang="en-US" sz="1400" baseline="0"/>
        </a:p>
        <a:p>
          <a:r>
            <a:rPr lang="en-US" sz="1400" baseline="0"/>
            <a:t>If a cell turns pink in means the percent to retain or cull is not high enough to equal 1 animal.</a:t>
          </a:r>
        </a:p>
        <a:p>
          <a:endParaRPr lang="en-US" sz="1400" baseline="0"/>
        </a:p>
        <a:p>
          <a:r>
            <a:rPr lang="en-US" sz="1400" baseline="0"/>
            <a:t>The spreadsheet is set to </a:t>
          </a:r>
          <a:r>
            <a:rPr lang="en-US" sz="1400" b="1" baseline="0"/>
            <a:t>round down </a:t>
          </a:r>
          <a:r>
            <a:rPr lang="en-US" sz="1400" baseline="0"/>
            <a:t>calculated cattle numbers to the nearest whole number.  As such it may be somewhat conservative </a:t>
          </a:r>
        </a:p>
        <a:p>
          <a:r>
            <a:rPr lang="en-US" sz="1400" baseline="0"/>
            <a:t>in calculating herd growth over time.</a:t>
          </a:r>
          <a:endParaRPr lang="en-US" sz="1400"/>
        </a:p>
      </xdr:txBody>
    </xdr:sp>
    <xdr:clientData/>
  </xdr:oneCellAnchor>
  <xdr:oneCellAnchor>
    <xdr:from>
      <xdr:col>3</xdr:col>
      <xdr:colOff>352425</xdr:colOff>
      <xdr:row>42</xdr:row>
      <xdr:rowOff>171450</xdr:rowOff>
    </xdr:from>
    <xdr:ext cx="184731" cy="264560"/>
    <xdr:sp macro="" textlink="">
      <xdr:nvSpPr>
        <xdr:cNvPr id="5" name="TextBox 4">
          <a:extLst>
            <a:ext uri="{FF2B5EF4-FFF2-40B4-BE49-F238E27FC236}">
              <a16:creationId xmlns:a16="http://schemas.microsoft.com/office/drawing/2014/main" id="{088CB222-0484-4D0F-AE4E-B6D96CF3F98B}"/>
            </a:ext>
          </a:extLst>
        </xdr:cNvPr>
        <xdr:cNvSpPr txBox="1"/>
      </xdr:nvSpPr>
      <xdr:spPr>
        <a:xfrm>
          <a:off x="46863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561975</xdr:colOff>
      <xdr:row>43</xdr:row>
      <xdr:rowOff>28575</xdr:rowOff>
    </xdr:from>
    <xdr:ext cx="9687588" cy="436786"/>
    <xdr:sp macro="" textlink="">
      <xdr:nvSpPr>
        <xdr:cNvPr id="6" name="TextBox 5">
          <a:extLst>
            <a:ext uri="{FF2B5EF4-FFF2-40B4-BE49-F238E27FC236}">
              <a16:creationId xmlns:a16="http://schemas.microsoft.com/office/drawing/2014/main" id="{D66E9C6B-DBFE-4B79-915E-27018C5662B2}"/>
            </a:ext>
          </a:extLst>
        </xdr:cNvPr>
        <xdr:cNvSpPr txBox="1"/>
      </xdr:nvSpPr>
      <xdr:spPr>
        <a:xfrm>
          <a:off x="4248150" y="9582150"/>
          <a:ext cx="96875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An EEO/Affirmative Action employer, UW Extension provides equal opportunities in employment and programming, including Title VI, Title IX, and ADA requirements.</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2214489</xdr:colOff>
      <xdr:row>3</xdr:row>
      <xdr:rowOff>66675</xdr:rowOff>
    </xdr:to>
    <xdr:pic>
      <xdr:nvPicPr>
        <xdr:cNvPr id="3" name="Picture 2">
          <a:extLst>
            <a:ext uri="{FF2B5EF4-FFF2-40B4-BE49-F238E27FC236}">
              <a16:creationId xmlns:a16="http://schemas.microsoft.com/office/drawing/2014/main" id="{125423B9-60AE-45D6-837A-635F2B69D00C}"/>
            </a:ext>
          </a:extLst>
        </xdr:cNvPr>
        <xdr:cNvPicPr>
          <a:picLocks noChangeAspect="1"/>
        </xdr:cNvPicPr>
      </xdr:nvPicPr>
      <xdr:blipFill>
        <a:blip xmlns:r="http://schemas.openxmlformats.org/officeDocument/2006/relationships" r:embed="rId1"/>
        <a:stretch>
          <a:fillRect/>
        </a:stretch>
      </xdr:blipFill>
      <xdr:spPr>
        <a:xfrm>
          <a:off x="0" y="38100"/>
          <a:ext cx="2738364" cy="771525"/>
        </a:xfrm>
        <a:prstGeom prst="rect">
          <a:avLst/>
        </a:prstGeom>
      </xdr:spPr>
    </xdr:pic>
    <xdr:clientData/>
  </xdr:twoCellAnchor>
  <xdr:twoCellAnchor editAs="oneCell">
    <xdr:from>
      <xdr:col>17</xdr:col>
      <xdr:colOff>381000</xdr:colOff>
      <xdr:row>0</xdr:row>
      <xdr:rowOff>228600</xdr:rowOff>
    </xdr:from>
    <xdr:to>
      <xdr:col>19</xdr:col>
      <xdr:colOff>520829</xdr:colOff>
      <xdr:row>8</xdr:row>
      <xdr:rowOff>19050</xdr:rowOff>
    </xdr:to>
    <xdr:pic>
      <xdr:nvPicPr>
        <xdr:cNvPr id="4" name="Picture 3">
          <a:extLst>
            <a:ext uri="{FF2B5EF4-FFF2-40B4-BE49-F238E27FC236}">
              <a16:creationId xmlns:a16="http://schemas.microsoft.com/office/drawing/2014/main" id="{9559A91F-22ED-4D42-B21D-76C2754330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82675" y="228600"/>
          <a:ext cx="1435229" cy="1724025"/>
        </a:xfrm>
        <a:prstGeom prst="rect">
          <a:avLst/>
        </a:prstGeom>
      </xdr:spPr>
    </xdr:pic>
    <xdr:clientData/>
  </xdr:twoCellAnchor>
  <xdr:oneCellAnchor>
    <xdr:from>
      <xdr:col>0</xdr:col>
      <xdr:colOff>57150</xdr:colOff>
      <xdr:row>34</xdr:row>
      <xdr:rowOff>57150</xdr:rowOff>
    </xdr:from>
    <xdr:ext cx="10689849" cy="1894314"/>
    <xdr:sp macro="" textlink="">
      <xdr:nvSpPr>
        <xdr:cNvPr id="5" name="TextBox 4">
          <a:extLst>
            <a:ext uri="{FF2B5EF4-FFF2-40B4-BE49-F238E27FC236}">
              <a16:creationId xmlns:a16="http://schemas.microsoft.com/office/drawing/2014/main" id="{B510177D-8EE9-4F23-BBFB-A5583456D568}"/>
            </a:ext>
          </a:extLst>
        </xdr:cNvPr>
        <xdr:cNvSpPr txBox="1"/>
      </xdr:nvSpPr>
      <xdr:spPr>
        <a:xfrm>
          <a:off x="57150" y="7642302"/>
          <a:ext cx="10689849" cy="1894314"/>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400"/>
            <a:t>The Beef Herd Growth Calculator Spreadsheet is designed to allow producers</a:t>
          </a:r>
          <a:r>
            <a:rPr lang="en-US" sz="1400" baseline="0"/>
            <a:t> to look at how heifer retention, purchase of replacement animals, </a:t>
          </a:r>
        </a:p>
        <a:p>
          <a:r>
            <a:rPr lang="en-US" sz="1400" baseline="0"/>
            <a:t>and culling rate influence the growth or reduction of herd size over time.</a:t>
          </a:r>
        </a:p>
        <a:p>
          <a:endParaRPr lang="en-US" sz="1400" baseline="0"/>
        </a:p>
        <a:p>
          <a:r>
            <a:rPr lang="en-US" sz="1400" baseline="0"/>
            <a:t>If a cell turns pink when you enter in a number, that number is greater than the number of animals you have available to retain.</a:t>
          </a:r>
        </a:p>
        <a:p>
          <a:endParaRPr lang="en-US" sz="1400" baseline="0"/>
        </a:p>
        <a:p>
          <a:r>
            <a:rPr lang="en-US" sz="1400" baseline="0"/>
            <a:t>Users enter in the values for the blue colored cells and can adjust those values over the 20 year timeframe the spreadsheet accounts for.</a:t>
          </a:r>
        </a:p>
        <a:p>
          <a:endParaRPr lang="en-US" sz="1400" baseline="0"/>
        </a:p>
        <a:p>
          <a:r>
            <a:rPr lang="en-US" sz="1400" baseline="0"/>
            <a:t>The spreadsheet is set to </a:t>
          </a:r>
          <a:r>
            <a:rPr lang="en-US" sz="1400" b="1" baseline="0"/>
            <a:t>round down </a:t>
          </a:r>
          <a:r>
            <a:rPr lang="en-US" sz="1400" baseline="0"/>
            <a:t>calculated cattle numbers to the nearest whole number.  As such it may be somewhat conservative </a:t>
          </a:r>
        </a:p>
        <a:p>
          <a:r>
            <a:rPr lang="en-US" sz="1400" baseline="0"/>
            <a:t>in calculating herd growth over time.</a:t>
          </a:r>
          <a:endParaRPr lang="en-US" sz="1400"/>
        </a:p>
      </xdr:txBody>
    </xdr:sp>
    <xdr:clientData/>
  </xdr:oneCellAnchor>
  <xdr:oneCellAnchor>
    <xdr:from>
      <xdr:col>3</xdr:col>
      <xdr:colOff>352425</xdr:colOff>
      <xdr:row>42</xdr:row>
      <xdr:rowOff>171450</xdr:rowOff>
    </xdr:from>
    <xdr:ext cx="184731" cy="264560"/>
    <xdr:sp macro="" textlink="">
      <xdr:nvSpPr>
        <xdr:cNvPr id="6" name="TextBox 5">
          <a:extLst>
            <a:ext uri="{FF2B5EF4-FFF2-40B4-BE49-F238E27FC236}">
              <a16:creationId xmlns:a16="http://schemas.microsoft.com/office/drawing/2014/main" id="{5949A966-4A77-4DBE-905D-F2C697EA063E}"/>
            </a:ext>
          </a:extLst>
        </xdr:cNvPr>
        <xdr:cNvSpPr txBox="1"/>
      </xdr:nvSpPr>
      <xdr:spPr>
        <a:xfrm>
          <a:off x="46863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561975</xdr:colOff>
      <xdr:row>43</xdr:row>
      <xdr:rowOff>28575</xdr:rowOff>
    </xdr:from>
    <xdr:ext cx="9687588" cy="436786"/>
    <xdr:sp macro="" textlink="">
      <xdr:nvSpPr>
        <xdr:cNvPr id="8" name="TextBox 7">
          <a:extLst>
            <a:ext uri="{FF2B5EF4-FFF2-40B4-BE49-F238E27FC236}">
              <a16:creationId xmlns:a16="http://schemas.microsoft.com/office/drawing/2014/main" id="{B2640344-0FF7-4122-9E5B-129FA0B0E29E}"/>
            </a:ext>
          </a:extLst>
        </xdr:cNvPr>
        <xdr:cNvSpPr txBox="1"/>
      </xdr:nvSpPr>
      <xdr:spPr>
        <a:xfrm>
          <a:off x="4248150" y="9582150"/>
          <a:ext cx="96875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An EEO/Affirmative Action employer, UW Extension provides equal opportunities in employment and programming, including Title VI, Title IX, and ADA requirements.</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99FF"/>
  </sheetPr>
  <dimension ref="B2:J48"/>
  <sheetViews>
    <sheetView tabSelected="1" workbookViewId="0">
      <selection activeCell="D9" sqref="D9"/>
    </sheetView>
  </sheetViews>
  <sheetFormatPr defaultRowHeight="14.25" x14ac:dyDescent="0.45"/>
  <cols>
    <col min="2" max="2" width="39.265625" customWidth="1"/>
    <col min="9" max="9" width="37.3984375" customWidth="1"/>
  </cols>
  <sheetData>
    <row r="2" spans="9:10" ht="31.5" customHeight="1" x14ac:dyDescent="0.5">
      <c r="I2" s="60" t="s">
        <v>49</v>
      </c>
      <c r="J2" s="61"/>
    </row>
    <row r="3" spans="9:10" ht="15.75" x14ac:dyDescent="0.5">
      <c r="I3" s="55" t="s">
        <v>42</v>
      </c>
      <c r="J3" s="55">
        <v>2018</v>
      </c>
    </row>
    <row r="4" spans="9:10" ht="15.75" x14ac:dyDescent="0.5">
      <c r="I4" s="56" t="s">
        <v>43</v>
      </c>
      <c r="J4" s="57">
        <v>93.7</v>
      </c>
    </row>
    <row r="5" spans="9:10" ht="15.75" x14ac:dyDescent="0.5">
      <c r="I5" s="56" t="s">
        <v>44</v>
      </c>
      <c r="J5" s="58">
        <v>0.57999999999999996</v>
      </c>
    </row>
    <row r="6" spans="9:10" ht="15.75" x14ac:dyDescent="0.5">
      <c r="I6" s="56" t="s">
        <v>45</v>
      </c>
      <c r="J6" s="57">
        <v>93.1</v>
      </c>
    </row>
    <row r="7" spans="9:10" ht="15.75" x14ac:dyDescent="0.5">
      <c r="I7" s="56" t="s">
        <v>47</v>
      </c>
      <c r="J7" s="57">
        <v>3</v>
      </c>
    </row>
    <row r="8" spans="9:10" ht="15.75" x14ac:dyDescent="0.5">
      <c r="I8" s="56" t="s">
        <v>46</v>
      </c>
      <c r="J8" s="57">
        <v>91</v>
      </c>
    </row>
    <row r="9" spans="9:10" ht="15.75" x14ac:dyDescent="0.5">
      <c r="I9" s="56" t="s">
        <v>48</v>
      </c>
      <c r="J9" s="57">
        <v>14.9</v>
      </c>
    </row>
    <row r="39" spans="2:3" ht="18" x14ac:dyDescent="0.55000000000000004">
      <c r="B39" s="59"/>
      <c r="C39" s="59"/>
    </row>
    <row r="40" spans="2:3" ht="18" x14ac:dyDescent="0.55000000000000004">
      <c r="B40" s="50"/>
      <c r="C40" s="50"/>
    </row>
    <row r="41" spans="2:3" ht="18" x14ac:dyDescent="0.55000000000000004">
      <c r="B41" s="51"/>
      <c r="C41" s="52"/>
    </row>
    <row r="42" spans="2:3" ht="18" x14ac:dyDescent="0.55000000000000004">
      <c r="B42" s="51"/>
      <c r="C42" s="53"/>
    </row>
    <row r="43" spans="2:3" ht="18" x14ac:dyDescent="0.55000000000000004">
      <c r="B43" s="51"/>
      <c r="C43" s="52"/>
    </row>
    <row r="44" spans="2:3" ht="18" x14ac:dyDescent="0.55000000000000004">
      <c r="B44" s="51"/>
      <c r="C44" s="52"/>
    </row>
    <row r="45" spans="2:3" ht="18" x14ac:dyDescent="0.55000000000000004">
      <c r="B45" s="51"/>
      <c r="C45" s="52"/>
    </row>
    <row r="46" spans="2:3" ht="18" x14ac:dyDescent="0.55000000000000004">
      <c r="B46" s="51"/>
      <c r="C46" s="52"/>
    </row>
    <row r="47" spans="2:3" ht="18" x14ac:dyDescent="0.55000000000000004">
      <c r="B47" s="51"/>
      <c r="C47" s="52"/>
    </row>
    <row r="48" spans="2:3" x14ac:dyDescent="0.45">
      <c r="B48" s="54"/>
      <c r="C48" s="54"/>
    </row>
  </sheetData>
  <sheetProtection algorithmName="SHA-512" hashValue="2s2tDRwNNPgrVlovdCOH+52ilBRmph0vfoNObxrGWUOFKztZzONGAcoKvCyjyqQ/wNPTN1JN596ZT/shTY4Dzw==" saltValue="eSYtqGOkaoIBqeSPbDGLpg==" spinCount="100000" sheet="1" objects="1" scenarios="1"/>
  <mergeCells count="2">
    <mergeCell ref="B39:C39"/>
    <mergeCell ref="I2:J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2:X34"/>
  <sheetViews>
    <sheetView workbookViewId="0">
      <pane xSplit="2" topLeftCell="C1" activePane="topRight" state="frozen"/>
      <selection pane="topRight" activeCell="D7" sqref="D7"/>
    </sheetView>
  </sheetViews>
  <sheetFormatPr defaultColWidth="7.86328125" defaultRowHeight="18" x14ac:dyDescent="0.55000000000000004"/>
  <cols>
    <col min="1" max="1" width="7.86328125" style="1"/>
    <col min="2" max="2" width="47.3984375" style="1" customWidth="1"/>
    <col min="3" max="22" width="9.73046875" style="3" customWidth="1"/>
    <col min="23" max="16384" width="7.86328125" style="1"/>
  </cols>
  <sheetData>
    <row r="2" spans="1:22" ht="21" x14ac:dyDescent="0.65">
      <c r="C2" s="13" t="s">
        <v>7</v>
      </c>
    </row>
    <row r="3" spans="1:22" x14ac:dyDescent="0.55000000000000004">
      <c r="C3" s="12" t="s">
        <v>8</v>
      </c>
      <c r="D3" s="12"/>
      <c r="E3" s="12"/>
      <c r="F3" s="12"/>
      <c r="G3" s="12"/>
      <c r="H3" s="12"/>
      <c r="I3" s="12"/>
      <c r="J3" s="12"/>
      <c r="K3" s="12"/>
      <c r="L3" s="12"/>
      <c r="M3" s="12"/>
      <c r="N3" s="12"/>
      <c r="O3" s="12"/>
      <c r="P3" s="12"/>
      <c r="Q3" s="12"/>
      <c r="R3" s="12"/>
      <c r="S3" s="12"/>
      <c r="T3" s="12"/>
    </row>
    <row r="4" spans="1:22" x14ac:dyDescent="0.55000000000000004">
      <c r="C4" s="10"/>
      <c r="D4" s="12" t="s">
        <v>9</v>
      </c>
      <c r="E4" s="12"/>
      <c r="F4" s="12"/>
      <c r="H4" s="11"/>
      <c r="I4" s="12" t="s">
        <v>10</v>
      </c>
      <c r="J4" s="12"/>
      <c r="K4" s="12"/>
      <c r="L4" s="12"/>
    </row>
    <row r="5" spans="1:22" x14ac:dyDescent="0.55000000000000004">
      <c r="B5" s="15"/>
      <c r="C5" s="26" t="s">
        <v>24</v>
      </c>
      <c r="D5" s="19"/>
      <c r="E5" s="19"/>
      <c r="F5" s="19"/>
      <c r="G5" s="18"/>
      <c r="H5" s="16"/>
      <c r="I5" s="12"/>
      <c r="J5" s="12"/>
      <c r="K5" s="12"/>
      <c r="L5" s="12"/>
    </row>
    <row r="6" spans="1:22" x14ac:dyDescent="0.55000000000000004">
      <c r="A6" s="27" t="s">
        <v>36</v>
      </c>
      <c r="B6" s="15"/>
      <c r="C6" s="26"/>
      <c r="D6" s="19"/>
      <c r="E6" s="19"/>
      <c r="F6" s="19"/>
      <c r="G6" s="18"/>
      <c r="H6" s="16"/>
      <c r="I6" s="12"/>
      <c r="J6" s="12"/>
      <c r="K6" s="12"/>
      <c r="L6" s="12"/>
    </row>
    <row r="7" spans="1:22" x14ac:dyDescent="0.55000000000000004">
      <c r="A7" s="4" t="s">
        <v>37</v>
      </c>
      <c r="B7" s="4"/>
      <c r="C7" s="8">
        <v>25</v>
      </c>
      <c r="D7" s="12"/>
      <c r="E7" s="12"/>
      <c r="F7" s="12"/>
      <c r="H7" s="18"/>
      <c r="I7" s="12"/>
      <c r="J7" s="12"/>
      <c r="K7" s="12"/>
      <c r="L7" s="12"/>
    </row>
    <row r="8" spans="1:22" x14ac:dyDescent="0.55000000000000004">
      <c r="A8" s="21"/>
      <c r="B8" s="4" t="s">
        <v>18</v>
      </c>
      <c r="C8" s="8">
        <v>6</v>
      </c>
      <c r="D8" s="12"/>
      <c r="E8" s="12"/>
      <c r="F8" s="12"/>
      <c r="H8" s="18"/>
      <c r="I8" s="12"/>
      <c r="J8" s="12"/>
      <c r="K8" s="12"/>
      <c r="L8" s="12"/>
    </row>
    <row r="9" spans="1:22" x14ac:dyDescent="0.55000000000000004">
      <c r="A9" s="40"/>
      <c r="B9" s="40"/>
      <c r="C9" s="48"/>
      <c r="D9" s="12"/>
      <c r="E9" s="12"/>
      <c r="F9" s="12"/>
      <c r="H9" s="18"/>
      <c r="I9" s="12"/>
      <c r="J9" s="12"/>
      <c r="K9" s="12"/>
      <c r="L9" s="12"/>
    </row>
    <row r="10" spans="1:22" x14ac:dyDescent="0.55000000000000004">
      <c r="A10" s="20"/>
      <c r="B10" s="41"/>
      <c r="C10" s="22"/>
      <c r="D10" s="12"/>
      <c r="E10" s="12"/>
      <c r="F10" s="12"/>
      <c r="H10" s="22"/>
      <c r="I10" s="14"/>
      <c r="J10" s="12"/>
      <c r="K10" s="12"/>
      <c r="L10" s="12"/>
    </row>
    <row r="11" spans="1:22" x14ac:dyDescent="0.55000000000000004">
      <c r="A11" s="4" t="s">
        <v>3</v>
      </c>
      <c r="B11" s="4"/>
      <c r="C11" s="17">
        <v>1</v>
      </c>
      <c r="D11" s="6">
        <v>2</v>
      </c>
      <c r="E11" s="6">
        <v>3</v>
      </c>
      <c r="F11" s="6">
        <v>4</v>
      </c>
      <c r="G11" s="6">
        <v>5</v>
      </c>
      <c r="H11" s="6">
        <v>6</v>
      </c>
      <c r="I11" s="6">
        <v>7</v>
      </c>
      <c r="J11" s="6">
        <v>8</v>
      </c>
      <c r="K11" s="6">
        <v>9</v>
      </c>
      <c r="L11" s="6">
        <v>10</v>
      </c>
      <c r="M11" s="6">
        <v>11</v>
      </c>
      <c r="N11" s="6">
        <v>12</v>
      </c>
      <c r="O11" s="6">
        <v>13</v>
      </c>
      <c r="P11" s="6">
        <v>14</v>
      </c>
      <c r="Q11" s="6">
        <v>15</v>
      </c>
      <c r="R11" s="6">
        <v>16</v>
      </c>
      <c r="S11" s="6">
        <v>17</v>
      </c>
      <c r="T11" s="6">
        <v>18</v>
      </c>
      <c r="U11" s="6">
        <v>19</v>
      </c>
      <c r="V11" s="6">
        <v>20</v>
      </c>
    </row>
    <row r="12" spans="1:22" x14ac:dyDescent="0.55000000000000004">
      <c r="A12" s="4" t="s">
        <v>2</v>
      </c>
      <c r="B12" s="4"/>
      <c r="C12" s="28">
        <f>C7</f>
        <v>25</v>
      </c>
      <c r="D12" s="7">
        <f t="shared" ref="D12" si="0">C29+C28</f>
        <v>29</v>
      </c>
      <c r="E12" s="7">
        <f>D29+D28</f>
        <v>30</v>
      </c>
      <c r="F12" s="7">
        <f>E29+E28</f>
        <v>31</v>
      </c>
      <c r="G12" s="7">
        <f t="shared" ref="G12:V12" si="1">F29+F28</f>
        <v>31</v>
      </c>
      <c r="H12" s="7">
        <f t="shared" si="1"/>
        <v>30</v>
      </c>
      <c r="I12" s="7">
        <f t="shared" si="1"/>
        <v>30</v>
      </c>
      <c r="J12" s="7">
        <f t="shared" si="1"/>
        <v>30</v>
      </c>
      <c r="K12" s="7">
        <f t="shared" si="1"/>
        <v>30</v>
      </c>
      <c r="L12" s="7">
        <f t="shared" si="1"/>
        <v>29</v>
      </c>
      <c r="M12" s="7">
        <f t="shared" si="1"/>
        <v>29</v>
      </c>
      <c r="N12" s="7">
        <f t="shared" si="1"/>
        <v>29</v>
      </c>
      <c r="O12" s="7">
        <f t="shared" si="1"/>
        <v>29</v>
      </c>
      <c r="P12" s="7">
        <f t="shared" si="1"/>
        <v>30</v>
      </c>
      <c r="Q12" s="7">
        <f t="shared" si="1"/>
        <v>29</v>
      </c>
      <c r="R12" s="7">
        <f t="shared" si="1"/>
        <v>29</v>
      </c>
      <c r="S12" s="7">
        <f t="shared" si="1"/>
        <v>29</v>
      </c>
      <c r="T12" s="7">
        <f t="shared" si="1"/>
        <v>30</v>
      </c>
      <c r="U12" s="7">
        <f t="shared" si="1"/>
        <v>30</v>
      </c>
      <c r="V12" s="7">
        <f t="shared" si="1"/>
        <v>29</v>
      </c>
    </row>
    <row r="13" spans="1:22" s="2" customFormat="1" x14ac:dyDescent="0.55000000000000004">
      <c r="A13" s="5" t="s">
        <v>0</v>
      </c>
      <c r="B13" s="37"/>
      <c r="C13" s="49">
        <v>0.9</v>
      </c>
      <c r="D13" s="49">
        <v>0.9</v>
      </c>
      <c r="E13" s="49">
        <v>0.9</v>
      </c>
      <c r="F13" s="49">
        <v>0.9</v>
      </c>
      <c r="G13" s="49">
        <v>0.9</v>
      </c>
      <c r="H13" s="49">
        <v>0.9</v>
      </c>
      <c r="I13" s="49">
        <v>0.9</v>
      </c>
      <c r="J13" s="49">
        <v>0.9</v>
      </c>
      <c r="K13" s="49">
        <v>0.9</v>
      </c>
      <c r="L13" s="49">
        <v>0.9</v>
      </c>
      <c r="M13" s="49">
        <v>0.9</v>
      </c>
      <c r="N13" s="49">
        <v>1</v>
      </c>
      <c r="O13" s="49">
        <v>0.9</v>
      </c>
      <c r="P13" s="49">
        <v>0.9</v>
      </c>
      <c r="Q13" s="49">
        <v>0.9</v>
      </c>
      <c r="R13" s="49">
        <v>1</v>
      </c>
      <c r="S13" s="49">
        <v>1</v>
      </c>
      <c r="T13" s="49">
        <v>0.9</v>
      </c>
      <c r="U13" s="49">
        <v>1</v>
      </c>
      <c r="V13" s="49">
        <v>1</v>
      </c>
    </row>
    <row r="14" spans="1:22" s="2" customFormat="1" x14ac:dyDescent="0.55000000000000004">
      <c r="A14" s="5" t="s">
        <v>12</v>
      </c>
      <c r="B14" s="32"/>
      <c r="C14" s="45"/>
      <c r="D14" s="46"/>
      <c r="E14" s="46"/>
      <c r="F14" s="46"/>
      <c r="G14" s="46"/>
      <c r="H14" s="46"/>
      <c r="I14" s="46"/>
      <c r="J14" s="46"/>
      <c r="K14" s="46"/>
      <c r="L14" s="46"/>
      <c r="M14" s="46"/>
      <c r="N14" s="46"/>
      <c r="O14" s="46"/>
      <c r="P14" s="46"/>
      <c r="Q14" s="46"/>
      <c r="R14" s="46"/>
      <c r="S14" s="46"/>
      <c r="T14" s="46"/>
      <c r="U14" s="46"/>
      <c r="V14" s="47"/>
    </row>
    <row r="15" spans="1:22" s="2" customFormat="1" x14ac:dyDescent="0.55000000000000004">
      <c r="A15" s="23"/>
      <c r="B15" s="5" t="s">
        <v>13</v>
      </c>
      <c r="C15" s="44"/>
      <c r="D15" s="44"/>
      <c r="E15" s="44"/>
      <c r="F15" s="44"/>
      <c r="G15" s="44"/>
      <c r="H15" s="44"/>
      <c r="I15" s="44"/>
      <c r="J15" s="44"/>
      <c r="K15" s="44"/>
      <c r="L15" s="44"/>
      <c r="M15" s="44">
        <v>0</v>
      </c>
      <c r="N15" s="44">
        <v>0</v>
      </c>
      <c r="O15" s="44">
        <v>0</v>
      </c>
      <c r="P15" s="44">
        <v>0</v>
      </c>
      <c r="Q15" s="44">
        <v>0</v>
      </c>
      <c r="R15" s="44">
        <v>0</v>
      </c>
      <c r="S15" s="44">
        <v>0</v>
      </c>
      <c r="T15" s="44">
        <v>0</v>
      </c>
      <c r="U15" s="44">
        <v>0</v>
      </c>
      <c r="V15" s="44">
        <v>0</v>
      </c>
    </row>
    <row r="16" spans="1:22" s="2" customFormat="1" x14ac:dyDescent="0.55000000000000004">
      <c r="A16" s="24"/>
      <c r="B16" s="5" t="s">
        <v>17</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row>
    <row r="17" spans="1:24" s="2" customFormat="1" x14ac:dyDescent="0.55000000000000004">
      <c r="A17" s="25"/>
      <c r="B17" s="5" t="s">
        <v>14</v>
      </c>
      <c r="C17" s="30"/>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row>
    <row r="18" spans="1:24" x14ac:dyDescent="0.55000000000000004">
      <c r="A18" s="4" t="s">
        <v>1</v>
      </c>
      <c r="B18" s="4"/>
      <c r="C18" s="7">
        <f>ROUNDDOWN(C12*C13,0)</f>
        <v>22</v>
      </c>
      <c r="D18" s="7">
        <f t="shared" ref="D18:V18" si="2">ROUNDDOWN(D12*D13,0)</f>
        <v>26</v>
      </c>
      <c r="E18" s="7">
        <f t="shared" si="2"/>
        <v>27</v>
      </c>
      <c r="F18" s="7">
        <f t="shared" si="2"/>
        <v>27</v>
      </c>
      <c r="G18" s="7">
        <f t="shared" si="2"/>
        <v>27</v>
      </c>
      <c r="H18" s="7">
        <f t="shared" si="2"/>
        <v>27</v>
      </c>
      <c r="I18" s="7">
        <f t="shared" si="2"/>
        <v>27</v>
      </c>
      <c r="J18" s="7">
        <f t="shared" si="2"/>
        <v>27</v>
      </c>
      <c r="K18" s="7">
        <f t="shared" si="2"/>
        <v>27</v>
      </c>
      <c r="L18" s="7">
        <f t="shared" si="2"/>
        <v>26</v>
      </c>
      <c r="M18" s="7">
        <f t="shared" si="2"/>
        <v>26</v>
      </c>
      <c r="N18" s="7">
        <f t="shared" si="2"/>
        <v>29</v>
      </c>
      <c r="O18" s="7">
        <f t="shared" si="2"/>
        <v>26</v>
      </c>
      <c r="P18" s="7">
        <f t="shared" si="2"/>
        <v>27</v>
      </c>
      <c r="Q18" s="7">
        <f t="shared" si="2"/>
        <v>26</v>
      </c>
      <c r="R18" s="7">
        <f t="shared" si="2"/>
        <v>29</v>
      </c>
      <c r="S18" s="7">
        <f t="shared" si="2"/>
        <v>29</v>
      </c>
      <c r="T18" s="7">
        <f t="shared" si="2"/>
        <v>27</v>
      </c>
      <c r="U18" s="7">
        <f t="shared" si="2"/>
        <v>30</v>
      </c>
      <c r="V18" s="7">
        <f t="shared" si="2"/>
        <v>29</v>
      </c>
    </row>
    <row r="19" spans="1:24" x14ac:dyDescent="0.55000000000000004">
      <c r="A19" s="4" t="s">
        <v>6</v>
      </c>
      <c r="B19" s="4"/>
      <c r="C19" s="9">
        <v>0.48</v>
      </c>
      <c r="D19" s="9">
        <v>0.48</v>
      </c>
      <c r="E19" s="9">
        <v>0.48</v>
      </c>
      <c r="F19" s="9">
        <v>0.48</v>
      </c>
      <c r="G19" s="9">
        <v>0.48</v>
      </c>
      <c r="H19" s="9">
        <v>0.48</v>
      </c>
      <c r="I19" s="9">
        <v>0.48</v>
      </c>
      <c r="J19" s="9">
        <v>0.48</v>
      </c>
      <c r="K19" s="9">
        <v>0.48</v>
      </c>
      <c r="L19" s="9">
        <v>0.48</v>
      </c>
      <c r="M19" s="9">
        <v>0.48</v>
      </c>
      <c r="N19" s="9">
        <v>0.48</v>
      </c>
      <c r="O19" s="9">
        <v>0.48</v>
      </c>
      <c r="P19" s="9">
        <v>0.48</v>
      </c>
      <c r="Q19" s="9">
        <v>0.48</v>
      </c>
      <c r="R19" s="9">
        <v>0.48</v>
      </c>
      <c r="S19" s="9">
        <v>0.48</v>
      </c>
      <c r="T19" s="9">
        <v>0.48</v>
      </c>
      <c r="U19" s="9">
        <v>0.48</v>
      </c>
      <c r="V19" s="9">
        <v>0.48</v>
      </c>
      <c r="X19" s="34"/>
    </row>
    <row r="20" spans="1:24" x14ac:dyDescent="0.55000000000000004">
      <c r="A20" s="4" t="s">
        <v>5</v>
      </c>
      <c r="B20" s="4"/>
      <c r="C20" s="7">
        <f>ROUNDDOWN(C18*C19,0)</f>
        <v>10</v>
      </c>
      <c r="D20" s="7">
        <f t="shared" ref="D20:V20" si="3">ROUNDDOWN(D18*D19,0)</f>
        <v>12</v>
      </c>
      <c r="E20" s="7">
        <f t="shared" si="3"/>
        <v>12</v>
      </c>
      <c r="F20" s="7">
        <f t="shared" si="3"/>
        <v>12</v>
      </c>
      <c r="G20" s="7">
        <f t="shared" si="3"/>
        <v>12</v>
      </c>
      <c r="H20" s="7">
        <f t="shared" si="3"/>
        <v>12</v>
      </c>
      <c r="I20" s="7">
        <f t="shared" si="3"/>
        <v>12</v>
      </c>
      <c r="J20" s="7">
        <f t="shared" si="3"/>
        <v>12</v>
      </c>
      <c r="K20" s="7">
        <f t="shared" si="3"/>
        <v>12</v>
      </c>
      <c r="L20" s="7">
        <f t="shared" si="3"/>
        <v>12</v>
      </c>
      <c r="M20" s="7">
        <f t="shared" si="3"/>
        <v>12</v>
      </c>
      <c r="N20" s="7">
        <f t="shared" si="3"/>
        <v>13</v>
      </c>
      <c r="O20" s="7">
        <f t="shared" si="3"/>
        <v>12</v>
      </c>
      <c r="P20" s="7">
        <f t="shared" si="3"/>
        <v>12</v>
      </c>
      <c r="Q20" s="7">
        <f t="shared" si="3"/>
        <v>12</v>
      </c>
      <c r="R20" s="7">
        <f t="shared" si="3"/>
        <v>13</v>
      </c>
      <c r="S20" s="7">
        <f t="shared" si="3"/>
        <v>13</v>
      </c>
      <c r="T20" s="7">
        <f t="shared" si="3"/>
        <v>12</v>
      </c>
      <c r="U20" s="7">
        <f t="shared" si="3"/>
        <v>14</v>
      </c>
      <c r="V20" s="7">
        <f t="shared" si="3"/>
        <v>13</v>
      </c>
    </row>
    <row r="21" spans="1:24" s="2" customFormat="1" x14ac:dyDescent="0.55000000000000004">
      <c r="A21" s="5" t="s">
        <v>11</v>
      </c>
      <c r="B21" s="5"/>
      <c r="C21" s="9">
        <v>0.4</v>
      </c>
      <c r="D21" s="9">
        <v>0.4</v>
      </c>
      <c r="E21" s="9">
        <v>0.4</v>
      </c>
      <c r="F21" s="9">
        <v>0.4</v>
      </c>
      <c r="G21" s="9">
        <v>0.4</v>
      </c>
      <c r="H21" s="9">
        <v>0.4</v>
      </c>
      <c r="I21" s="9">
        <v>0.4</v>
      </c>
      <c r="J21" s="9">
        <v>0.4</v>
      </c>
      <c r="K21" s="9">
        <v>0.4</v>
      </c>
      <c r="L21" s="9">
        <v>0.4</v>
      </c>
      <c r="M21" s="9">
        <v>0.4</v>
      </c>
      <c r="N21" s="9">
        <v>0.4</v>
      </c>
      <c r="O21" s="9">
        <v>0.4</v>
      </c>
      <c r="P21" s="9">
        <v>0.4</v>
      </c>
      <c r="Q21" s="9">
        <v>0.4</v>
      </c>
      <c r="R21" s="9">
        <v>0.4</v>
      </c>
      <c r="S21" s="9">
        <v>0.4</v>
      </c>
      <c r="T21" s="9">
        <v>0.4</v>
      </c>
      <c r="U21" s="9">
        <v>0.4</v>
      </c>
      <c r="V21" s="9">
        <v>0.4</v>
      </c>
    </row>
    <row r="22" spans="1:24" s="2" customFormat="1" x14ac:dyDescent="0.55000000000000004">
      <c r="A22" s="32" t="s">
        <v>35</v>
      </c>
      <c r="B22" s="31"/>
      <c r="C22" s="28">
        <f>ROUNDDOWN(C20*C21,0)</f>
        <v>4</v>
      </c>
      <c r="D22" s="28">
        <f t="shared" ref="D22:V22" si="4">ROUNDDOWN(D20*D21,0)</f>
        <v>4</v>
      </c>
      <c r="E22" s="28">
        <f t="shared" si="4"/>
        <v>4</v>
      </c>
      <c r="F22" s="28">
        <f t="shared" si="4"/>
        <v>4</v>
      </c>
      <c r="G22" s="28">
        <f t="shared" si="4"/>
        <v>4</v>
      </c>
      <c r="H22" s="28">
        <f t="shared" si="4"/>
        <v>4</v>
      </c>
      <c r="I22" s="28">
        <f t="shared" si="4"/>
        <v>4</v>
      </c>
      <c r="J22" s="28">
        <f t="shared" si="4"/>
        <v>4</v>
      </c>
      <c r="K22" s="28">
        <f t="shared" si="4"/>
        <v>4</v>
      </c>
      <c r="L22" s="28">
        <f t="shared" si="4"/>
        <v>4</v>
      </c>
      <c r="M22" s="28">
        <f t="shared" si="4"/>
        <v>4</v>
      </c>
      <c r="N22" s="28">
        <f t="shared" si="4"/>
        <v>5</v>
      </c>
      <c r="O22" s="28">
        <f t="shared" si="4"/>
        <v>4</v>
      </c>
      <c r="P22" s="28">
        <f t="shared" si="4"/>
        <v>4</v>
      </c>
      <c r="Q22" s="28">
        <f t="shared" si="4"/>
        <v>4</v>
      </c>
      <c r="R22" s="28">
        <f t="shared" si="4"/>
        <v>5</v>
      </c>
      <c r="S22" s="28">
        <f t="shared" si="4"/>
        <v>5</v>
      </c>
      <c r="T22" s="28">
        <f t="shared" si="4"/>
        <v>4</v>
      </c>
      <c r="U22" s="28">
        <f t="shared" si="4"/>
        <v>5</v>
      </c>
      <c r="V22" s="28">
        <f t="shared" si="4"/>
        <v>5</v>
      </c>
    </row>
    <row r="23" spans="1:24" s="2" customFormat="1" x14ac:dyDescent="0.55000000000000004">
      <c r="A23" s="62" t="s">
        <v>20</v>
      </c>
      <c r="B23" s="63"/>
      <c r="C23" s="9">
        <v>0.01</v>
      </c>
      <c r="D23" s="9">
        <v>0</v>
      </c>
      <c r="E23" s="9">
        <v>0.01</v>
      </c>
      <c r="F23" s="9">
        <v>0.01</v>
      </c>
      <c r="G23" s="9">
        <v>0.01</v>
      </c>
      <c r="H23" s="9">
        <v>0.01</v>
      </c>
      <c r="I23" s="9">
        <v>0.01</v>
      </c>
      <c r="J23" s="9">
        <v>0.01</v>
      </c>
      <c r="K23" s="9">
        <v>0.01</v>
      </c>
      <c r="L23" s="9">
        <v>0.01</v>
      </c>
      <c r="M23" s="9">
        <v>0.01</v>
      </c>
      <c r="N23" s="9">
        <v>0.01</v>
      </c>
      <c r="O23" s="9">
        <v>0.01</v>
      </c>
      <c r="P23" s="9">
        <v>0.01</v>
      </c>
      <c r="Q23" s="9">
        <v>0.01</v>
      </c>
      <c r="R23" s="9">
        <v>0.01</v>
      </c>
      <c r="S23" s="9">
        <v>0.01</v>
      </c>
      <c r="T23" s="9">
        <v>0.01</v>
      </c>
      <c r="U23" s="9">
        <v>0.01</v>
      </c>
      <c r="V23" s="9">
        <v>0.01</v>
      </c>
    </row>
    <row r="24" spans="1:24" s="2" customFormat="1" x14ac:dyDescent="0.55000000000000004">
      <c r="A24" s="38" t="s">
        <v>40</v>
      </c>
      <c r="B24" s="39"/>
      <c r="C24" s="9">
        <v>0.01</v>
      </c>
      <c r="D24" s="9">
        <v>0</v>
      </c>
      <c r="E24" s="9">
        <v>0</v>
      </c>
      <c r="F24" s="9">
        <v>0</v>
      </c>
      <c r="G24" s="9">
        <v>0.01</v>
      </c>
      <c r="H24" s="9">
        <v>0</v>
      </c>
      <c r="I24" s="9">
        <v>0</v>
      </c>
      <c r="J24" s="9">
        <v>0</v>
      </c>
      <c r="K24" s="9">
        <v>0.01</v>
      </c>
      <c r="L24" s="9">
        <v>0.01</v>
      </c>
      <c r="M24" s="9">
        <v>0.01</v>
      </c>
      <c r="N24" s="9">
        <v>0.01</v>
      </c>
      <c r="O24" s="9">
        <v>0.01</v>
      </c>
      <c r="P24" s="9">
        <v>0.01</v>
      </c>
      <c r="Q24" s="9">
        <v>0.01</v>
      </c>
      <c r="R24" s="9">
        <v>0.01</v>
      </c>
      <c r="S24" s="9">
        <v>0.01</v>
      </c>
      <c r="T24" s="9">
        <v>0.01</v>
      </c>
      <c r="U24" s="9">
        <v>0.01</v>
      </c>
      <c r="V24" s="9">
        <v>0.01</v>
      </c>
    </row>
    <row r="25" spans="1:24" s="2" customFormat="1" x14ac:dyDescent="0.55000000000000004">
      <c r="A25" s="5" t="s">
        <v>16</v>
      </c>
      <c r="B25" s="5"/>
      <c r="C25" s="9">
        <v>0.05</v>
      </c>
      <c r="D25" s="9">
        <v>0.1</v>
      </c>
      <c r="E25" s="9">
        <v>0.1</v>
      </c>
      <c r="F25" s="9">
        <v>0.1</v>
      </c>
      <c r="G25" s="9">
        <v>0.1</v>
      </c>
      <c r="H25" s="9">
        <v>0.1</v>
      </c>
      <c r="I25" s="9">
        <v>0.1</v>
      </c>
      <c r="J25" s="9">
        <v>0.1</v>
      </c>
      <c r="K25" s="9">
        <v>0.1</v>
      </c>
      <c r="L25" s="9">
        <v>0.1</v>
      </c>
      <c r="M25" s="9">
        <v>0.1</v>
      </c>
      <c r="N25" s="9">
        <v>0.1</v>
      </c>
      <c r="O25" s="9">
        <v>0.1</v>
      </c>
      <c r="P25" s="9">
        <v>0.1</v>
      </c>
      <c r="Q25" s="9">
        <v>0.1</v>
      </c>
      <c r="R25" s="9">
        <v>0.1</v>
      </c>
      <c r="S25" s="9">
        <v>0.1</v>
      </c>
      <c r="T25" s="9">
        <v>0.1</v>
      </c>
      <c r="U25" s="9">
        <v>0.1</v>
      </c>
      <c r="V25" s="9">
        <v>0.1</v>
      </c>
    </row>
    <row r="26" spans="1:24" x14ac:dyDescent="0.55000000000000004">
      <c r="A26" s="4" t="s">
        <v>4</v>
      </c>
      <c r="B26" s="4"/>
      <c r="C26" s="7">
        <f>ROUNDDOWN(C12*C25,0)</f>
        <v>1</v>
      </c>
      <c r="D26" s="7">
        <f t="shared" ref="D26:V26" si="5">ROUNDDOWN(D12*D25,0)</f>
        <v>2</v>
      </c>
      <c r="E26" s="7">
        <f t="shared" si="5"/>
        <v>3</v>
      </c>
      <c r="F26" s="7">
        <f t="shared" si="5"/>
        <v>3</v>
      </c>
      <c r="G26" s="7">
        <f t="shared" si="5"/>
        <v>3</v>
      </c>
      <c r="H26" s="7">
        <f t="shared" si="5"/>
        <v>3</v>
      </c>
      <c r="I26" s="7">
        <f t="shared" si="5"/>
        <v>3</v>
      </c>
      <c r="J26" s="7">
        <f t="shared" si="5"/>
        <v>3</v>
      </c>
      <c r="K26" s="7">
        <f t="shared" si="5"/>
        <v>3</v>
      </c>
      <c r="L26" s="7">
        <f t="shared" si="5"/>
        <v>2</v>
      </c>
      <c r="M26" s="7">
        <f t="shared" si="5"/>
        <v>2</v>
      </c>
      <c r="N26" s="7">
        <f t="shared" si="5"/>
        <v>2</v>
      </c>
      <c r="O26" s="7">
        <f t="shared" si="5"/>
        <v>2</v>
      </c>
      <c r="P26" s="7">
        <f t="shared" si="5"/>
        <v>3</v>
      </c>
      <c r="Q26" s="7">
        <f t="shared" si="5"/>
        <v>2</v>
      </c>
      <c r="R26" s="7">
        <f t="shared" si="5"/>
        <v>2</v>
      </c>
      <c r="S26" s="7">
        <f t="shared" si="5"/>
        <v>2</v>
      </c>
      <c r="T26" s="7">
        <f t="shared" si="5"/>
        <v>3</v>
      </c>
      <c r="U26" s="7">
        <f t="shared" si="5"/>
        <v>3</v>
      </c>
      <c r="V26" s="7">
        <f t="shared" si="5"/>
        <v>2</v>
      </c>
    </row>
    <row r="27" spans="1:24" x14ac:dyDescent="0.55000000000000004">
      <c r="B27" s="4" t="s">
        <v>15</v>
      </c>
      <c r="C27" s="7">
        <f>ROUNDDOWN(((C15+C22)*(1-C23)),0)</f>
        <v>3</v>
      </c>
      <c r="D27" s="7">
        <f t="shared" ref="D27:V27" si="6">ROUNDDOWN(((D9+D15+D22)*(1-D23)),0)</f>
        <v>4</v>
      </c>
      <c r="E27" s="7">
        <f t="shared" si="6"/>
        <v>3</v>
      </c>
      <c r="F27" s="7">
        <f t="shared" si="6"/>
        <v>3</v>
      </c>
      <c r="G27" s="7">
        <f t="shared" si="6"/>
        <v>3</v>
      </c>
      <c r="H27" s="7">
        <f t="shared" si="6"/>
        <v>3</v>
      </c>
      <c r="I27" s="7">
        <f t="shared" si="6"/>
        <v>3</v>
      </c>
      <c r="J27" s="7">
        <f t="shared" si="6"/>
        <v>3</v>
      </c>
      <c r="K27" s="7">
        <f t="shared" si="6"/>
        <v>3</v>
      </c>
      <c r="L27" s="7">
        <f t="shared" si="6"/>
        <v>3</v>
      </c>
      <c r="M27" s="7">
        <f t="shared" si="6"/>
        <v>3</v>
      </c>
      <c r="N27" s="7">
        <f t="shared" si="6"/>
        <v>4</v>
      </c>
      <c r="O27" s="7">
        <f t="shared" si="6"/>
        <v>3</v>
      </c>
      <c r="P27" s="7">
        <f t="shared" si="6"/>
        <v>3</v>
      </c>
      <c r="Q27" s="7">
        <f t="shared" si="6"/>
        <v>3</v>
      </c>
      <c r="R27" s="7">
        <f t="shared" si="6"/>
        <v>4</v>
      </c>
      <c r="S27" s="7">
        <f t="shared" si="6"/>
        <v>4</v>
      </c>
      <c r="T27" s="7">
        <f t="shared" si="6"/>
        <v>3</v>
      </c>
      <c r="U27" s="7">
        <f t="shared" si="6"/>
        <v>4</v>
      </c>
      <c r="V27" s="7">
        <f t="shared" si="6"/>
        <v>4</v>
      </c>
    </row>
    <row r="28" spans="1:24" x14ac:dyDescent="0.55000000000000004">
      <c r="B28" s="4" t="s">
        <v>19</v>
      </c>
      <c r="C28" s="7">
        <f>C8+C16</f>
        <v>6</v>
      </c>
      <c r="D28" s="7">
        <f>MAX(0,C27+D16)</f>
        <v>3</v>
      </c>
      <c r="E28" s="7">
        <f t="shared" ref="E28:V28" si="7">MAX(0,D27+E16)</f>
        <v>4</v>
      </c>
      <c r="F28" s="7">
        <f t="shared" si="7"/>
        <v>3</v>
      </c>
      <c r="G28" s="7">
        <f t="shared" si="7"/>
        <v>3</v>
      </c>
      <c r="H28" s="7">
        <f t="shared" si="7"/>
        <v>3</v>
      </c>
      <c r="I28" s="7">
        <f t="shared" si="7"/>
        <v>3</v>
      </c>
      <c r="J28" s="7">
        <f t="shared" si="7"/>
        <v>3</v>
      </c>
      <c r="K28" s="7">
        <f t="shared" si="7"/>
        <v>3</v>
      </c>
      <c r="L28" s="7">
        <f t="shared" si="7"/>
        <v>3</v>
      </c>
      <c r="M28" s="7">
        <f t="shared" si="7"/>
        <v>3</v>
      </c>
      <c r="N28" s="7">
        <f t="shared" si="7"/>
        <v>3</v>
      </c>
      <c r="O28" s="7">
        <f t="shared" si="7"/>
        <v>4</v>
      </c>
      <c r="P28" s="7">
        <f t="shared" si="7"/>
        <v>3</v>
      </c>
      <c r="Q28" s="7">
        <f t="shared" si="7"/>
        <v>3</v>
      </c>
      <c r="R28" s="7">
        <f t="shared" si="7"/>
        <v>3</v>
      </c>
      <c r="S28" s="7">
        <f t="shared" si="7"/>
        <v>4</v>
      </c>
      <c r="T28" s="7">
        <f t="shared" si="7"/>
        <v>4</v>
      </c>
      <c r="U28" s="7">
        <f t="shared" si="7"/>
        <v>3</v>
      </c>
      <c r="V28" s="7">
        <f t="shared" si="7"/>
        <v>4</v>
      </c>
    </row>
    <row r="29" spans="1:24" x14ac:dyDescent="0.55000000000000004">
      <c r="B29" s="4" t="s">
        <v>21</v>
      </c>
      <c r="C29" s="7">
        <f>ROUNDDOWN((C12-C26)*(1-C24),0)</f>
        <v>23</v>
      </c>
      <c r="D29" s="7">
        <f t="shared" ref="D29:V29" si="8">ROUNDDOWN((D12-D26)*(1-D24),0)</f>
        <v>27</v>
      </c>
      <c r="E29" s="7">
        <f t="shared" si="8"/>
        <v>27</v>
      </c>
      <c r="F29" s="7">
        <f t="shared" si="8"/>
        <v>28</v>
      </c>
      <c r="G29" s="7">
        <f t="shared" si="8"/>
        <v>27</v>
      </c>
      <c r="H29" s="7">
        <f t="shared" si="8"/>
        <v>27</v>
      </c>
      <c r="I29" s="7">
        <f t="shared" si="8"/>
        <v>27</v>
      </c>
      <c r="J29" s="7">
        <f t="shared" si="8"/>
        <v>27</v>
      </c>
      <c r="K29" s="7">
        <f t="shared" si="8"/>
        <v>26</v>
      </c>
      <c r="L29" s="7">
        <f t="shared" si="8"/>
        <v>26</v>
      </c>
      <c r="M29" s="7">
        <f t="shared" si="8"/>
        <v>26</v>
      </c>
      <c r="N29" s="7">
        <f t="shared" si="8"/>
        <v>26</v>
      </c>
      <c r="O29" s="7">
        <f t="shared" si="8"/>
        <v>26</v>
      </c>
      <c r="P29" s="7">
        <f t="shared" si="8"/>
        <v>26</v>
      </c>
      <c r="Q29" s="7">
        <f t="shared" si="8"/>
        <v>26</v>
      </c>
      <c r="R29" s="7">
        <f t="shared" si="8"/>
        <v>26</v>
      </c>
      <c r="S29" s="7">
        <f t="shared" si="8"/>
        <v>26</v>
      </c>
      <c r="T29" s="7">
        <f t="shared" si="8"/>
        <v>26</v>
      </c>
      <c r="U29" s="7">
        <f t="shared" si="8"/>
        <v>26</v>
      </c>
      <c r="V29" s="7">
        <f t="shared" si="8"/>
        <v>26</v>
      </c>
    </row>
    <row r="30" spans="1:24" x14ac:dyDescent="0.55000000000000004">
      <c r="B30" s="4" t="s">
        <v>22</v>
      </c>
      <c r="C30" s="7">
        <f t="shared" ref="C30" si="9">C12-C26+C27+C28</f>
        <v>33</v>
      </c>
      <c r="D30" s="7">
        <f>MAX(0,D12-D26+D27+D28+D15+D16+D17)</f>
        <v>34</v>
      </c>
      <c r="E30" s="7">
        <f t="shared" ref="E30:V30" si="10">MAX(0,E12-E26+E27+E28+E15+E16+E17)</f>
        <v>34</v>
      </c>
      <c r="F30" s="7">
        <f t="shared" si="10"/>
        <v>34</v>
      </c>
      <c r="G30" s="7">
        <f t="shared" si="10"/>
        <v>34</v>
      </c>
      <c r="H30" s="7">
        <f t="shared" si="10"/>
        <v>33</v>
      </c>
      <c r="I30" s="7">
        <f t="shared" si="10"/>
        <v>33</v>
      </c>
      <c r="J30" s="7">
        <f t="shared" si="10"/>
        <v>33</v>
      </c>
      <c r="K30" s="7">
        <f t="shared" si="10"/>
        <v>33</v>
      </c>
      <c r="L30" s="7">
        <f t="shared" si="10"/>
        <v>33</v>
      </c>
      <c r="M30" s="7">
        <f t="shared" si="10"/>
        <v>33</v>
      </c>
      <c r="N30" s="7">
        <f t="shared" si="10"/>
        <v>34</v>
      </c>
      <c r="O30" s="7">
        <f t="shared" si="10"/>
        <v>34</v>
      </c>
      <c r="P30" s="7">
        <f t="shared" si="10"/>
        <v>33</v>
      </c>
      <c r="Q30" s="7">
        <f t="shared" si="10"/>
        <v>33</v>
      </c>
      <c r="R30" s="7">
        <f t="shared" si="10"/>
        <v>34</v>
      </c>
      <c r="S30" s="7">
        <f t="shared" si="10"/>
        <v>35</v>
      </c>
      <c r="T30" s="7">
        <f t="shared" si="10"/>
        <v>34</v>
      </c>
      <c r="U30" s="7">
        <f t="shared" si="10"/>
        <v>34</v>
      </c>
      <c r="V30" s="7">
        <f t="shared" si="10"/>
        <v>35</v>
      </c>
    </row>
    <row r="32" spans="1:24" x14ac:dyDescent="0.55000000000000004">
      <c r="C32" s="3" t="s">
        <v>23</v>
      </c>
    </row>
    <row r="34" spans="1:1" x14ac:dyDescent="0.55000000000000004">
      <c r="A34" s="27" t="s">
        <v>25</v>
      </c>
    </row>
  </sheetData>
  <sheetProtection password="8E41" sheet="1" objects="1" scenarios="1"/>
  <mergeCells count="1">
    <mergeCell ref="A23:B23"/>
  </mergeCells>
  <conditionalFormatting sqref="C22">
    <cfRule type="expression" dxfId="78" priority="42">
      <formula>AND($C$21&gt;0, $C$22&lt;1)</formula>
    </cfRule>
    <cfRule type="expression" dxfId="77" priority="43">
      <formula>"IF+$C$21&gt;0 AND $C$22&lt;1"</formula>
    </cfRule>
  </conditionalFormatting>
  <conditionalFormatting sqref="D22">
    <cfRule type="expression" dxfId="76" priority="41">
      <formula>AND($D$21&gt;0, $D$22&lt;1)</formula>
    </cfRule>
  </conditionalFormatting>
  <conditionalFormatting sqref="E22">
    <cfRule type="expression" dxfId="75" priority="40">
      <formula>AND($E$21&gt;0, $E$22&lt;1)</formula>
    </cfRule>
  </conditionalFormatting>
  <conditionalFormatting sqref="F22">
    <cfRule type="expression" dxfId="74" priority="39">
      <formula>AND($F$21&gt;0, $F$22&lt;1)</formula>
    </cfRule>
  </conditionalFormatting>
  <conditionalFormatting sqref="G22">
    <cfRule type="expression" dxfId="73" priority="38">
      <formula>AND($G$21&gt;0, $G$22&lt;1)</formula>
    </cfRule>
  </conditionalFormatting>
  <conditionalFormatting sqref="H22">
    <cfRule type="expression" dxfId="72" priority="37">
      <formula>AND($H$21&gt;0, $H$22&lt;1)</formula>
    </cfRule>
  </conditionalFormatting>
  <conditionalFormatting sqref="I22">
    <cfRule type="expression" dxfId="71" priority="36">
      <formula>AND($I$21&gt;0, $I$22&lt;1)</formula>
    </cfRule>
  </conditionalFormatting>
  <conditionalFormatting sqref="J22">
    <cfRule type="expression" dxfId="70" priority="34">
      <formula>AND(+$J$21&gt;0, $J$22&lt;1)</formula>
    </cfRule>
  </conditionalFormatting>
  <conditionalFormatting sqref="K22">
    <cfRule type="expression" dxfId="69" priority="33">
      <formula>AND($K$21&gt;0, $K$22&lt;1)</formula>
    </cfRule>
  </conditionalFormatting>
  <conditionalFormatting sqref="L22">
    <cfRule type="expression" dxfId="68" priority="32">
      <formula>AND($L$21&gt;0, $L$22&lt;1)</formula>
    </cfRule>
  </conditionalFormatting>
  <conditionalFormatting sqref="M22">
    <cfRule type="expression" dxfId="67" priority="31">
      <formula>AND($M$21&gt;0, $M$22&lt;1)</formula>
    </cfRule>
  </conditionalFormatting>
  <conditionalFormatting sqref="N22">
    <cfRule type="expression" dxfId="66" priority="30">
      <formula>AND($N$21&gt;0, $N$22&lt;1)</formula>
    </cfRule>
  </conditionalFormatting>
  <conditionalFormatting sqref="O22">
    <cfRule type="expression" dxfId="65" priority="28">
      <formula>AND(+$O$21&gt;0, $O$22&lt;1)</formula>
    </cfRule>
  </conditionalFormatting>
  <conditionalFormatting sqref="P22">
    <cfRule type="expression" dxfId="64" priority="27">
      <formula>AND($P$21&gt;0, $P$22&lt;1)</formula>
    </cfRule>
  </conditionalFormatting>
  <conditionalFormatting sqref="Q22">
    <cfRule type="expression" dxfId="63" priority="26">
      <formula>AND($Q$21&gt;0, $Q$22&lt;1)</formula>
    </cfRule>
  </conditionalFormatting>
  <conditionalFormatting sqref="R22">
    <cfRule type="expression" priority="25">
      <formula>AND($R$21&gt;0, $R$22&lt;1)</formula>
    </cfRule>
  </conditionalFormatting>
  <conditionalFormatting sqref="S22">
    <cfRule type="expression" dxfId="62" priority="24">
      <formula>AND($S$21&gt;0, $S$22&lt;1)</formula>
    </cfRule>
  </conditionalFormatting>
  <conditionalFormatting sqref="T22">
    <cfRule type="expression" dxfId="61" priority="23">
      <formula>AND($T$21&gt;0, $T$22&lt;1)</formula>
    </cfRule>
  </conditionalFormatting>
  <conditionalFormatting sqref="U22">
    <cfRule type="expression" dxfId="60" priority="22">
      <formula>AND($U$21&gt;0, $U$22&lt;1)</formula>
    </cfRule>
  </conditionalFormatting>
  <conditionalFormatting sqref="V22">
    <cfRule type="expression" dxfId="59" priority="21">
      <formula>AND($V$21&gt;0, $V$22&lt;1)</formula>
    </cfRule>
  </conditionalFormatting>
  <conditionalFormatting sqref="C26">
    <cfRule type="expression" dxfId="58" priority="20">
      <formula>AND($C$25&gt;0, $C$26&lt;1)</formula>
    </cfRule>
  </conditionalFormatting>
  <conditionalFormatting sqref="D26">
    <cfRule type="expression" dxfId="57" priority="19">
      <formula>AND($D$25&gt;0, $D$26&lt;1)</formula>
    </cfRule>
  </conditionalFormatting>
  <conditionalFormatting sqref="E26">
    <cfRule type="expression" dxfId="56" priority="18">
      <formula>AND($E$25&gt;0, $E$26&lt;1)</formula>
    </cfRule>
  </conditionalFormatting>
  <conditionalFormatting sqref="F26">
    <cfRule type="expression" dxfId="55" priority="17">
      <formula>AND($F$25&gt;0, $F$26&lt;1)</formula>
    </cfRule>
  </conditionalFormatting>
  <conditionalFormatting sqref="G26">
    <cfRule type="expression" priority="16">
      <formula>AND($G$25&gt;0, $G$26&lt;1)</formula>
    </cfRule>
  </conditionalFormatting>
  <conditionalFormatting sqref="H26">
    <cfRule type="expression" dxfId="54" priority="15">
      <formula>AND($H$25&gt;0, $H$26&lt;1)</formula>
    </cfRule>
  </conditionalFormatting>
  <conditionalFormatting sqref="I26">
    <cfRule type="expression" dxfId="53" priority="14">
      <formula>AND($I$25&gt;0, $I$26&lt;1)</formula>
    </cfRule>
  </conditionalFormatting>
  <conditionalFormatting sqref="J26">
    <cfRule type="expression" dxfId="52" priority="13">
      <formula>AND($J$25&gt;0, $J$26&lt;1)</formula>
    </cfRule>
  </conditionalFormatting>
  <conditionalFormatting sqref="K26">
    <cfRule type="expression" dxfId="51" priority="12">
      <formula>AND($K$25&gt;0, $K$26&lt;1)</formula>
    </cfRule>
  </conditionalFormatting>
  <conditionalFormatting sqref="L26">
    <cfRule type="expression" dxfId="50" priority="11">
      <formula>AND($L$25&gt;0, $L$26&lt;1)</formula>
    </cfRule>
  </conditionalFormatting>
  <conditionalFormatting sqref="M26">
    <cfRule type="expression" dxfId="49" priority="10">
      <formula>AND($M$25&gt;0, $M$26&lt;1)</formula>
    </cfRule>
  </conditionalFormatting>
  <conditionalFormatting sqref="N26">
    <cfRule type="expression" dxfId="48" priority="9">
      <formula>AND($N$25&gt;0, $N$26&lt;1)</formula>
    </cfRule>
  </conditionalFormatting>
  <conditionalFormatting sqref="O26">
    <cfRule type="expression" dxfId="47" priority="8">
      <formula>AND($O$25&gt;0, $O$26&lt;1)</formula>
    </cfRule>
  </conditionalFormatting>
  <conditionalFormatting sqref="P26">
    <cfRule type="expression" dxfId="46" priority="7">
      <formula>AND($P$25&gt;0, $P$26&lt;1)</formula>
    </cfRule>
  </conditionalFormatting>
  <conditionalFormatting sqref="Q26">
    <cfRule type="expression" dxfId="45" priority="6">
      <formula>AND($Q$25&gt;0, $Q$26&lt;1)</formula>
    </cfRule>
  </conditionalFormatting>
  <conditionalFormatting sqref="R26">
    <cfRule type="expression" dxfId="44" priority="5">
      <formula>AND($R$25&gt;0, $R$26&lt;1)</formula>
    </cfRule>
  </conditionalFormatting>
  <conditionalFormatting sqref="S26">
    <cfRule type="expression" dxfId="43" priority="4">
      <formula>AND($S$25&gt;0, $S$26&lt;1)</formula>
    </cfRule>
  </conditionalFormatting>
  <conditionalFormatting sqref="T26">
    <cfRule type="expression" dxfId="42" priority="3">
      <formula>AND($T$25&gt;0, $T$26&lt;1)</formula>
    </cfRule>
  </conditionalFormatting>
  <conditionalFormatting sqref="U26">
    <cfRule type="expression" dxfId="41" priority="2">
      <formula>AND($U$25&gt;0, $U$26&lt;1)</formula>
    </cfRule>
  </conditionalFormatting>
  <conditionalFormatting sqref="V26">
    <cfRule type="expression" dxfId="40" priority="1">
      <formula>AND($V$25&gt;0, $V$26&lt;1)</formula>
    </cfRule>
  </conditionalFormatting>
  <dataValidations count="1">
    <dataValidation type="whole" allowBlank="1" showInputMessage="1" showErrorMessage="1" sqref="C7:C9" xr:uid="{00000000-0002-0000-0100-000000000000}">
      <formula1>0</formula1>
      <formula2>1E+22</formula2>
    </dataValidation>
  </dataValidation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2:V34"/>
  <sheetViews>
    <sheetView topLeftCell="A28" zoomScaleNormal="100" workbookViewId="0">
      <pane xSplit="2" topLeftCell="C1" activePane="topRight" state="frozen"/>
      <selection pane="topRight" activeCell="H18" sqref="H18"/>
    </sheetView>
  </sheetViews>
  <sheetFormatPr defaultColWidth="7.86328125" defaultRowHeight="18" x14ac:dyDescent="0.55000000000000004"/>
  <cols>
    <col min="1" max="1" width="7.86328125" style="1"/>
    <col min="2" max="2" width="49.3984375" style="1" customWidth="1"/>
    <col min="3" max="22" width="9.73046875" style="3" customWidth="1"/>
    <col min="23" max="16384" width="7.86328125" style="1"/>
  </cols>
  <sheetData>
    <row r="2" spans="1:22" ht="21" x14ac:dyDescent="0.65">
      <c r="C2" s="13" t="s">
        <v>7</v>
      </c>
    </row>
    <row r="3" spans="1:22" x14ac:dyDescent="0.55000000000000004">
      <c r="C3" s="12" t="s">
        <v>8</v>
      </c>
      <c r="D3" s="12"/>
      <c r="E3" s="12"/>
      <c r="F3" s="12"/>
      <c r="G3" s="12"/>
      <c r="H3" s="12"/>
      <c r="I3" s="12"/>
      <c r="J3" s="12"/>
      <c r="K3" s="12"/>
      <c r="L3" s="12"/>
      <c r="M3" s="12"/>
      <c r="N3" s="12"/>
      <c r="O3" s="12"/>
      <c r="P3" s="12"/>
      <c r="Q3" s="12"/>
      <c r="R3" s="12"/>
      <c r="S3" s="12"/>
      <c r="T3" s="12"/>
    </row>
    <row r="4" spans="1:22" x14ac:dyDescent="0.55000000000000004">
      <c r="C4" s="10"/>
      <c r="D4" s="12" t="s">
        <v>9</v>
      </c>
      <c r="E4" s="12"/>
      <c r="F4" s="12"/>
      <c r="H4" s="11"/>
      <c r="I4" s="12" t="s">
        <v>10</v>
      </c>
      <c r="J4" s="12"/>
      <c r="K4" s="12"/>
      <c r="L4" s="12"/>
    </row>
    <row r="5" spans="1:22" x14ac:dyDescent="0.55000000000000004">
      <c r="B5" s="15"/>
      <c r="C5" s="26" t="s">
        <v>24</v>
      </c>
      <c r="D5" s="19"/>
      <c r="E5" s="19"/>
      <c r="F5" s="19"/>
      <c r="G5" s="18"/>
      <c r="H5" s="16"/>
      <c r="I5" s="12"/>
      <c r="J5" s="12"/>
      <c r="K5" s="12"/>
      <c r="L5" s="12"/>
    </row>
    <row r="6" spans="1:22" x14ac:dyDescent="0.55000000000000004">
      <c r="A6" s="27" t="s">
        <v>31</v>
      </c>
      <c r="B6" s="15"/>
      <c r="C6" s="26"/>
      <c r="D6" s="19"/>
      <c r="E6" s="19"/>
      <c r="F6" s="19"/>
      <c r="G6" s="18"/>
      <c r="H6" s="16"/>
      <c r="I6" s="12"/>
      <c r="J6" s="12"/>
      <c r="K6" s="12"/>
      <c r="L6" s="12"/>
    </row>
    <row r="7" spans="1:22" x14ac:dyDescent="0.55000000000000004">
      <c r="A7" s="4" t="s">
        <v>30</v>
      </c>
      <c r="B7" s="4"/>
      <c r="C7" s="8">
        <v>25</v>
      </c>
      <c r="D7" s="29" t="s">
        <v>38</v>
      </c>
      <c r="E7" s="12"/>
      <c r="F7" s="12"/>
      <c r="H7" s="18"/>
      <c r="I7" s="12"/>
      <c r="J7" s="12"/>
      <c r="K7" s="12"/>
      <c r="L7" s="12"/>
    </row>
    <row r="8" spans="1:22" x14ac:dyDescent="0.55000000000000004">
      <c r="A8" s="21"/>
      <c r="B8" s="4" t="s">
        <v>18</v>
      </c>
      <c r="C8" s="8">
        <v>6</v>
      </c>
      <c r="D8" s="12"/>
      <c r="E8" s="12"/>
      <c r="F8" s="12"/>
      <c r="H8" s="18"/>
      <c r="I8" s="12"/>
      <c r="J8" s="12"/>
      <c r="K8" s="12"/>
      <c r="L8" s="12"/>
    </row>
    <row r="9" spans="1:22" x14ac:dyDescent="0.55000000000000004">
      <c r="A9" s="40"/>
      <c r="B9" s="40"/>
      <c r="C9" s="42"/>
      <c r="D9" s="12"/>
      <c r="E9" s="12"/>
      <c r="F9" s="12"/>
      <c r="H9" s="18"/>
      <c r="I9" s="12"/>
      <c r="J9" s="12"/>
      <c r="K9" s="12"/>
      <c r="L9" s="12"/>
    </row>
    <row r="10" spans="1:22" x14ac:dyDescent="0.55000000000000004">
      <c r="A10" s="20"/>
      <c r="B10" s="41"/>
      <c r="C10" s="22"/>
      <c r="D10" s="12"/>
      <c r="E10" s="12"/>
      <c r="F10" s="12"/>
      <c r="H10" s="22"/>
      <c r="I10" s="14"/>
      <c r="J10" s="12"/>
      <c r="K10" s="12"/>
      <c r="L10" s="12"/>
    </row>
    <row r="11" spans="1:22" x14ac:dyDescent="0.55000000000000004">
      <c r="A11" s="4" t="s">
        <v>3</v>
      </c>
      <c r="B11" s="4"/>
      <c r="C11" s="17">
        <v>1</v>
      </c>
      <c r="D11" s="6">
        <v>2</v>
      </c>
      <c r="E11" s="6">
        <v>3</v>
      </c>
      <c r="F11" s="6">
        <v>4</v>
      </c>
      <c r="G11" s="6">
        <v>5</v>
      </c>
      <c r="H11" s="6">
        <v>6</v>
      </c>
      <c r="I11" s="6">
        <v>7</v>
      </c>
      <c r="J11" s="6">
        <v>8</v>
      </c>
      <c r="K11" s="6">
        <v>9</v>
      </c>
      <c r="L11" s="6">
        <v>10</v>
      </c>
      <c r="M11" s="6">
        <v>11</v>
      </c>
      <c r="N11" s="6">
        <v>12</v>
      </c>
      <c r="O11" s="6">
        <v>13</v>
      </c>
      <c r="P11" s="6">
        <v>14</v>
      </c>
      <c r="Q11" s="6">
        <v>15</v>
      </c>
      <c r="R11" s="6">
        <v>16</v>
      </c>
      <c r="S11" s="6">
        <v>17</v>
      </c>
      <c r="T11" s="6">
        <v>18</v>
      </c>
      <c r="U11" s="6">
        <v>19</v>
      </c>
      <c r="V11" s="6">
        <v>20</v>
      </c>
    </row>
    <row r="12" spans="1:22" x14ac:dyDescent="0.55000000000000004">
      <c r="A12" s="4" t="s">
        <v>2</v>
      </c>
      <c r="B12" s="4"/>
      <c r="C12" s="28">
        <f>C7</f>
        <v>25</v>
      </c>
      <c r="D12" s="7">
        <f t="shared" ref="D12" si="0">C29+C28</f>
        <v>27</v>
      </c>
      <c r="E12" s="7">
        <f t="shared" ref="E12:V12" si="1">D29+D28</f>
        <v>28</v>
      </c>
      <c r="F12" s="7">
        <f t="shared" si="1"/>
        <v>29</v>
      </c>
      <c r="G12" s="7">
        <f t="shared" si="1"/>
        <v>31</v>
      </c>
      <c r="H12" s="7">
        <f t="shared" si="1"/>
        <v>33</v>
      </c>
      <c r="I12" s="7">
        <f t="shared" si="1"/>
        <v>34</v>
      </c>
      <c r="J12" s="7">
        <f t="shared" si="1"/>
        <v>36</v>
      </c>
      <c r="K12" s="7">
        <f t="shared" si="1"/>
        <v>37</v>
      </c>
      <c r="L12" s="7">
        <f t="shared" si="1"/>
        <v>39</v>
      </c>
      <c r="M12" s="7">
        <f t="shared" si="1"/>
        <v>43</v>
      </c>
      <c r="N12" s="7">
        <f t="shared" si="1"/>
        <v>46</v>
      </c>
      <c r="O12" s="7">
        <f t="shared" si="1"/>
        <v>51</v>
      </c>
      <c r="P12" s="7">
        <f t="shared" si="1"/>
        <v>54</v>
      </c>
      <c r="Q12" s="7">
        <f t="shared" si="1"/>
        <v>57</v>
      </c>
      <c r="R12" s="7">
        <f t="shared" si="1"/>
        <v>61</v>
      </c>
      <c r="S12" s="7">
        <f t="shared" si="1"/>
        <v>63</v>
      </c>
      <c r="T12" s="7">
        <f t="shared" si="1"/>
        <v>65</v>
      </c>
      <c r="U12" s="7">
        <f t="shared" si="1"/>
        <v>65</v>
      </c>
      <c r="V12" s="7">
        <f t="shared" si="1"/>
        <v>63</v>
      </c>
    </row>
    <row r="13" spans="1:22" x14ac:dyDescent="0.55000000000000004">
      <c r="A13" s="4" t="s">
        <v>0</v>
      </c>
      <c r="B13" s="4"/>
      <c r="C13" s="9">
        <v>0.9</v>
      </c>
      <c r="D13" s="9">
        <v>0.9</v>
      </c>
      <c r="E13" s="9">
        <v>0.9</v>
      </c>
      <c r="F13" s="9">
        <v>0.9</v>
      </c>
      <c r="G13" s="9">
        <v>0.9</v>
      </c>
      <c r="H13" s="9">
        <v>0.9</v>
      </c>
      <c r="I13" s="9">
        <v>0.9</v>
      </c>
      <c r="J13" s="9">
        <v>0.9</v>
      </c>
      <c r="K13" s="9">
        <v>0.9</v>
      </c>
      <c r="L13" s="9">
        <v>0.9</v>
      </c>
      <c r="M13" s="9">
        <v>0.9</v>
      </c>
      <c r="N13" s="9">
        <v>0.9</v>
      </c>
      <c r="O13" s="9">
        <v>0.9</v>
      </c>
      <c r="P13" s="9">
        <v>0.9</v>
      </c>
      <c r="Q13" s="9">
        <v>0.9</v>
      </c>
      <c r="R13" s="9">
        <v>0.9</v>
      </c>
      <c r="S13" s="9">
        <v>0.9</v>
      </c>
      <c r="T13" s="9">
        <v>0.9</v>
      </c>
      <c r="U13" s="9">
        <v>0.9</v>
      </c>
      <c r="V13" s="9">
        <v>0.9</v>
      </c>
    </row>
    <row r="14" spans="1:22" s="2" customFormat="1" x14ac:dyDescent="0.55000000000000004">
      <c r="A14" s="5" t="s">
        <v>39</v>
      </c>
      <c r="B14" s="5"/>
      <c r="C14" s="28">
        <f>ROUNDDOWN(C12*C13,0)</f>
        <v>22</v>
      </c>
      <c r="D14" s="28">
        <f t="shared" ref="D14:V14" si="2">ROUNDDOWN(D12*D13,0)</f>
        <v>24</v>
      </c>
      <c r="E14" s="28">
        <f t="shared" si="2"/>
        <v>25</v>
      </c>
      <c r="F14" s="28">
        <f t="shared" si="2"/>
        <v>26</v>
      </c>
      <c r="G14" s="28">
        <f t="shared" si="2"/>
        <v>27</v>
      </c>
      <c r="H14" s="28">
        <f t="shared" si="2"/>
        <v>29</v>
      </c>
      <c r="I14" s="28">
        <f t="shared" si="2"/>
        <v>30</v>
      </c>
      <c r="J14" s="28">
        <f t="shared" si="2"/>
        <v>32</v>
      </c>
      <c r="K14" s="28">
        <f t="shared" si="2"/>
        <v>33</v>
      </c>
      <c r="L14" s="28">
        <f t="shared" si="2"/>
        <v>35</v>
      </c>
      <c r="M14" s="28">
        <f t="shared" si="2"/>
        <v>38</v>
      </c>
      <c r="N14" s="28">
        <f t="shared" si="2"/>
        <v>41</v>
      </c>
      <c r="O14" s="28">
        <f t="shared" si="2"/>
        <v>45</v>
      </c>
      <c r="P14" s="28">
        <f t="shared" si="2"/>
        <v>48</v>
      </c>
      <c r="Q14" s="28">
        <f t="shared" si="2"/>
        <v>51</v>
      </c>
      <c r="R14" s="28">
        <f t="shared" si="2"/>
        <v>54</v>
      </c>
      <c r="S14" s="28">
        <f t="shared" si="2"/>
        <v>56</v>
      </c>
      <c r="T14" s="28">
        <f t="shared" si="2"/>
        <v>58</v>
      </c>
      <c r="U14" s="28">
        <f t="shared" si="2"/>
        <v>58</v>
      </c>
      <c r="V14" s="28">
        <f t="shared" si="2"/>
        <v>56</v>
      </c>
    </row>
    <row r="15" spans="1:22" s="2" customFormat="1" x14ac:dyDescent="0.55000000000000004">
      <c r="A15" s="5" t="s">
        <v>29</v>
      </c>
      <c r="B15" s="5"/>
      <c r="C15" s="9">
        <v>0.5</v>
      </c>
      <c r="D15" s="9">
        <v>0.5</v>
      </c>
      <c r="E15" s="9">
        <v>0.5</v>
      </c>
      <c r="F15" s="9">
        <v>0.5</v>
      </c>
      <c r="G15" s="9">
        <v>0.5</v>
      </c>
      <c r="H15" s="9">
        <v>0.5</v>
      </c>
      <c r="I15" s="9">
        <v>0.5</v>
      </c>
      <c r="J15" s="9">
        <v>0.5</v>
      </c>
      <c r="K15" s="9">
        <v>0.5</v>
      </c>
      <c r="L15" s="9">
        <v>0.5</v>
      </c>
      <c r="M15" s="9">
        <v>0.48</v>
      </c>
      <c r="N15" s="9">
        <v>0.48</v>
      </c>
      <c r="O15" s="9">
        <v>0.48</v>
      </c>
      <c r="P15" s="9">
        <v>0.48</v>
      </c>
      <c r="Q15" s="9">
        <v>0.48</v>
      </c>
      <c r="R15" s="9">
        <v>0.48</v>
      </c>
      <c r="S15" s="9">
        <v>0.48</v>
      </c>
      <c r="T15" s="9">
        <v>0.48</v>
      </c>
      <c r="U15" s="9">
        <v>0.48</v>
      </c>
      <c r="V15" s="9">
        <v>0.48</v>
      </c>
    </row>
    <row r="16" spans="1:22" x14ac:dyDescent="0.55000000000000004">
      <c r="A16" s="4" t="s">
        <v>28</v>
      </c>
      <c r="B16" s="4"/>
      <c r="C16" s="28">
        <f>ROUNDDOWN(C14*C15,0)</f>
        <v>11</v>
      </c>
      <c r="D16" s="28">
        <f t="shared" ref="D16:V16" si="3">ROUNDDOWN(D14*D15,0)</f>
        <v>12</v>
      </c>
      <c r="E16" s="28">
        <f t="shared" si="3"/>
        <v>12</v>
      </c>
      <c r="F16" s="28">
        <f t="shared" si="3"/>
        <v>13</v>
      </c>
      <c r="G16" s="28">
        <f t="shared" si="3"/>
        <v>13</v>
      </c>
      <c r="H16" s="28">
        <f t="shared" si="3"/>
        <v>14</v>
      </c>
      <c r="I16" s="28">
        <f t="shared" si="3"/>
        <v>15</v>
      </c>
      <c r="J16" s="28">
        <f t="shared" si="3"/>
        <v>16</v>
      </c>
      <c r="K16" s="28">
        <f t="shared" si="3"/>
        <v>16</v>
      </c>
      <c r="L16" s="28">
        <f t="shared" si="3"/>
        <v>17</v>
      </c>
      <c r="M16" s="28">
        <f t="shared" si="3"/>
        <v>18</v>
      </c>
      <c r="N16" s="28">
        <f t="shared" si="3"/>
        <v>19</v>
      </c>
      <c r="O16" s="28">
        <f t="shared" si="3"/>
        <v>21</v>
      </c>
      <c r="P16" s="28">
        <f t="shared" si="3"/>
        <v>23</v>
      </c>
      <c r="Q16" s="28">
        <f t="shared" si="3"/>
        <v>24</v>
      </c>
      <c r="R16" s="28">
        <f t="shared" si="3"/>
        <v>25</v>
      </c>
      <c r="S16" s="28">
        <f t="shared" si="3"/>
        <v>26</v>
      </c>
      <c r="T16" s="28">
        <f t="shared" si="3"/>
        <v>27</v>
      </c>
      <c r="U16" s="28">
        <f t="shared" si="3"/>
        <v>27</v>
      </c>
      <c r="V16" s="28">
        <f t="shared" si="3"/>
        <v>26</v>
      </c>
    </row>
    <row r="17" spans="1:22" s="2" customFormat="1" x14ac:dyDescent="0.55000000000000004">
      <c r="A17" s="5" t="s">
        <v>27</v>
      </c>
      <c r="B17" s="5"/>
      <c r="C17" s="8">
        <v>6</v>
      </c>
      <c r="D17" s="8">
        <v>6</v>
      </c>
      <c r="E17" s="8">
        <v>6</v>
      </c>
      <c r="F17" s="8">
        <v>6</v>
      </c>
      <c r="G17" s="8">
        <v>6</v>
      </c>
      <c r="H17" s="8">
        <v>7</v>
      </c>
      <c r="I17" s="8">
        <v>7</v>
      </c>
      <c r="J17" s="8">
        <v>7</v>
      </c>
      <c r="K17" s="8">
        <v>8</v>
      </c>
      <c r="L17" s="8">
        <v>8</v>
      </c>
      <c r="M17" s="8">
        <v>9</v>
      </c>
      <c r="N17" s="8">
        <v>9</v>
      </c>
      <c r="O17" s="8">
        <v>9</v>
      </c>
      <c r="P17" s="8">
        <v>10</v>
      </c>
      <c r="Q17" s="8">
        <v>9</v>
      </c>
      <c r="R17" s="8">
        <v>8</v>
      </c>
      <c r="S17" s="8">
        <v>7</v>
      </c>
      <c r="T17" s="8">
        <v>5</v>
      </c>
      <c r="U17" s="8">
        <v>2</v>
      </c>
      <c r="V17" s="8">
        <v>0</v>
      </c>
    </row>
    <row r="18" spans="1:22" s="2" customFormat="1" x14ac:dyDescent="0.55000000000000004">
      <c r="A18" s="32" t="s">
        <v>34</v>
      </c>
      <c r="B18" s="31"/>
      <c r="C18" s="43">
        <f>C17/C16</f>
        <v>0.54545454545454541</v>
      </c>
      <c r="D18" s="43">
        <f t="shared" ref="D18:V18" si="4">D17/D16</f>
        <v>0.5</v>
      </c>
      <c r="E18" s="43">
        <f t="shared" si="4"/>
        <v>0.5</v>
      </c>
      <c r="F18" s="43">
        <f t="shared" si="4"/>
        <v>0.46153846153846156</v>
      </c>
      <c r="G18" s="43">
        <f t="shared" si="4"/>
        <v>0.46153846153846156</v>
      </c>
      <c r="H18" s="43">
        <f t="shared" si="4"/>
        <v>0.5</v>
      </c>
      <c r="I18" s="43">
        <f t="shared" si="4"/>
        <v>0.46666666666666667</v>
      </c>
      <c r="J18" s="43">
        <f t="shared" si="4"/>
        <v>0.4375</v>
      </c>
      <c r="K18" s="43">
        <f t="shared" si="4"/>
        <v>0.5</v>
      </c>
      <c r="L18" s="43">
        <f t="shared" si="4"/>
        <v>0.47058823529411764</v>
      </c>
      <c r="M18" s="43">
        <f t="shared" si="4"/>
        <v>0.5</v>
      </c>
      <c r="N18" s="43">
        <f t="shared" si="4"/>
        <v>0.47368421052631576</v>
      </c>
      <c r="O18" s="43">
        <f t="shared" si="4"/>
        <v>0.42857142857142855</v>
      </c>
      <c r="P18" s="43">
        <f t="shared" si="4"/>
        <v>0.43478260869565216</v>
      </c>
      <c r="Q18" s="43">
        <f t="shared" si="4"/>
        <v>0.375</v>
      </c>
      <c r="R18" s="43">
        <f t="shared" si="4"/>
        <v>0.32</v>
      </c>
      <c r="S18" s="43">
        <f t="shared" si="4"/>
        <v>0.26923076923076922</v>
      </c>
      <c r="T18" s="43">
        <f t="shared" si="4"/>
        <v>0.18518518518518517</v>
      </c>
      <c r="U18" s="43">
        <f t="shared" si="4"/>
        <v>7.407407407407407E-2</v>
      </c>
      <c r="V18" s="43">
        <f t="shared" si="4"/>
        <v>0</v>
      </c>
    </row>
    <row r="19" spans="1:22" s="2" customFormat="1" x14ac:dyDescent="0.55000000000000004">
      <c r="A19" s="5" t="s">
        <v>32</v>
      </c>
      <c r="B19" s="32"/>
      <c r="C19" s="45"/>
      <c r="D19" s="46"/>
      <c r="E19" s="46"/>
      <c r="F19" s="46"/>
      <c r="G19" s="46"/>
      <c r="H19" s="46"/>
      <c r="I19" s="46"/>
      <c r="J19" s="46"/>
      <c r="K19" s="46"/>
      <c r="L19" s="46"/>
      <c r="M19" s="46"/>
      <c r="N19" s="46"/>
      <c r="O19" s="46"/>
      <c r="P19" s="46"/>
      <c r="Q19" s="46"/>
      <c r="R19" s="46"/>
      <c r="S19" s="46"/>
      <c r="T19" s="46"/>
      <c r="U19" s="46"/>
      <c r="V19" s="47"/>
    </row>
    <row r="20" spans="1:22" s="2" customFormat="1" x14ac:dyDescent="0.55000000000000004">
      <c r="A20" s="23"/>
      <c r="B20" s="5" t="s">
        <v>13</v>
      </c>
      <c r="C20" s="44">
        <v>0</v>
      </c>
      <c r="D20" s="44">
        <v>0</v>
      </c>
      <c r="E20" s="44">
        <v>0</v>
      </c>
      <c r="F20" s="44">
        <v>0</v>
      </c>
      <c r="G20" s="44">
        <v>0</v>
      </c>
      <c r="H20" s="44">
        <v>0</v>
      </c>
      <c r="I20" s="44">
        <v>0</v>
      </c>
      <c r="J20" s="44">
        <v>0</v>
      </c>
      <c r="K20" s="44">
        <v>0</v>
      </c>
      <c r="L20" s="44">
        <v>1</v>
      </c>
      <c r="M20" s="44">
        <v>2</v>
      </c>
      <c r="N20" s="44">
        <v>0</v>
      </c>
      <c r="O20" s="44">
        <v>0</v>
      </c>
      <c r="P20" s="44">
        <v>0</v>
      </c>
      <c r="Q20" s="44">
        <v>0</v>
      </c>
      <c r="R20" s="44">
        <v>1</v>
      </c>
      <c r="S20" s="44">
        <v>0</v>
      </c>
      <c r="T20" s="44">
        <v>0</v>
      </c>
      <c r="U20" s="44">
        <v>0</v>
      </c>
      <c r="V20" s="44">
        <v>0</v>
      </c>
    </row>
    <row r="21" spans="1:22" s="2" customFormat="1" x14ac:dyDescent="0.55000000000000004">
      <c r="A21" s="24"/>
      <c r="B21" s="5" t="s">
        <v>17</v>
      </c>
      <c r="C21" s="8"/>
      <c r="D21" s="8">
        <v>0</v>
      </c>
      <c r="E21" s="8">
        <v>0</v>
      </c>
      <c r="F21" s="8">
        <v>0</v>
      </c>
      <c r="G21" s="8">
        <v>0</v>
      </c>
      <c r="H21" s="8">
        <v>0</v>
      </c>
      <c r="I21" s="8">
        <v>0</v>
      </c>
      <c r="J21" s="8">
        <v>0</v>
      </c>
      <c r="K21" s="8">
        <v>0</v>
      </c>
      <c r="L21" s="8">
        <v>1</v>
      </c>
      <c r="M21" s="8">
        <v>0</v>
      </c>
      <c r="N21" s="8">
        <v>0</v>
      </c>
      <c r="O21" s="8">
        <v>0</v>
      </c>
      <c r="P21" s="8">
        <v>0</v>
      </c>
      <c r="Q21" s="8">
        <v>0</v>
      </c>
      <c r="R21" s="8">
        <v>0</v>
      </c>
      <c r="S21" s="8">
        <v>0</v>
      </c>
      <c r="T21" s="8">
        <v>0</v>
      </c>
      <c r="U21" s="8">
        <v>0</v>
      </c>
      <c r="V21" s="8">
        <v>0</v>
      </c>
    </row>
    <row r="22" spans="1:22" s="2" customFormat="1" x14ac:dyDescent="0.55000000000000004">
      <c r="A22" s="25"/>
      <c r="B22" s="5" t="s">
        <v>14</v>
      </c>
      <c r="C22" s="35"/>
      <c r="D22" s="8">
        <v>0</v>
      </c>
      <c r="E22" s="8">
        <v>0</v>
      </c>
      <c r="F22" s="8">
        <v>0</v>
      </c>
      <c r="G22" s="8">
        <v>0</v>
      </c>
      <c r="H22" s="8">
        <v>0</v>
      </c>
      <c r="I22" s="8">
        <v>0</v>
      </c>
      <c r="J22" s="8">
        <v>0</v>
      </c>
      <c r="K22" s="8">
        <v>0</v>
      </c>
      <c r="L22" s="8">
        <v>1</v>
      </c>
      <c r="M22" s="8">
        <v>0</v>
      </c>
      <c r="N22" s="8">
        <v>0</v>
      </c>
      <c r="O22" s="8">
        <v>0</v>
      </c>
      <c r="P22" s="8">
        <v>0</v>
      </c>
      <c r="Q22" s="8">
        <v>0</v>
      </c>
      <c r="R22" s="8">
        <v>2</v>
      </c>
      <c r="S22" s="8">
        <v>0</v>
      </c>
      <c r="T22" s="8">
        <v>0</v>
      </c>
      <c r="U22" s="8">
        <v>0</v>
      </c>
      <c r="V22" s="8">
        <v>0</v>
      </c>
    </row>
    <row r="23" spans="1:22" s="2" customFormat="1" x14ac:dyDescent="0.55000000000000004">
      <c r="A23" s="62" t="s">
        <v>41</v>
      </c>
      <c r="B23" s="63"/>
      <c r="C23" s="9">
        <v>0.01</v>
      </c>
      <c r="D23" s="9">
        <v>0.01</v>
      </c>
      <c r="E23" s="9">
        <v>0.01</v>
      </c>
      <c r="F23" s="9">
        <v>0.01</v>
      </c>
      <c r="G23" s="9">
        <v>0.01</v>
      </c>
      <c r="H23" s="9">
        <v>0.01</v>
      </c>
      <c r="I23" s="9">
        <v>0.01</v>
      </c>
      <c r="J23" s="9">
        <v>0.01</v>
      </c>
      <c r="K23" s="9">
        <v>0.01</v>
      </c>
      <c r="L23" s="9">
        <v>0.01</v>
      </c>
      <c r="M23" s="9">
        <v>0.01</v>
      </c>
      <c r="N23" s="9">
        <v>0.01</v>
      </c>
      <c r="O23" s="9">
        <v>0.01</v>
      </c>
      <c r="P23" s="9">
        <v>0.01</v>
      </c>
      <c r="Q23" s="9">
        <v>0.01</v>
      </c>
      <c r="R23" s="9">
        <v>0.01</v>
      </c>
      <c r="S23" s="9">
        <v>0.01</v>
      </c>
      <c r="T23" s="9">
        <v>0.01</v>
      </c>
      <c r="U23" s="9">
        <v>0</v>
      </c>
      <c r="V23" s="9">
        <v>0.01</v>
      </c>
    </row>
    <row r="24" spans="1:22" s="2" customFormat="1" x14ac:dyDescent="0.55000000000000004">
      <c r="A24" s="38" t="s">
        <v>40</v>
      </c>
      <c r="B24" s="39"/>
      <c r="C24" s="9">
        <v>0.01</v>
      </c>
      <c r="D24" s="9">
        <v>0.01</v>
      </c>
      <c r="E24" s="9">
        <v>0.01</v>
      </c>
      <c r="F24" s="9">
        <v>0.01</v>
      </c>
      <c r="G24" s="9">
        <v>0.01</v>
      </c>
      <c r="H24" s="9">
        <v>0.01</v>
      </c>
      <c r="I24" s="9">
        <v>0.01</v>
      </c>
      <c r="J24" s="9">
        <v>0.01</v>
      </c>
      <c r="K24" s="9">
        <v>0.01</v>
      </c>
      <c r="L24" s="9">
        <v>0.01</v>
      </c>
      <c r="M24" s="9">
        <v>0.01</v>
      </c>
      <c r="N24" s="9">
        <v>0.01</v>
      </c>
      <c r="O24" s="9">
        <v>0.01</v>
      </c>
      <c r="P24" s="9">
        <v>0.01</v>
      </c>
      <c r="Q24" s="9">
        <v>0.01</v>
      </c>
      <c r="R24" s="9">
        <v>0.01</v>
      </c>
      <c r="S24" s="9">
        <v>0.01</v>
      </c>
      <c r="T24" s="9">
        <v>0.01</v>
      </c>
      <c r="U24" s="9">
        <v>0.01</v>
      </c>
      <c r="V24" s="9">
        <v>0.01</v>
      </c>
    </row>
    <row r="25" spans="1:22" s="2" customFormat="1" x14ac:dyDescent="0.55000000000000004">
      <c r="A25" s="5" t="s">
        <v>26</v>
      </c>
      <c r="B25" s="5"/>
      <c r="C25" s="8">
        <v>3</v>
      </c>
      <c r="D25" s="8">
        <v>3</v>
      </c>
      <c r="E25" s="8">
        <v>3</v>
      </c>
      <c r="F25" s="8">
        <v>2</v>
      </c>
      <c r="G25" s="8">
        <v>2</v>
      </c>
      <c r="H25" s="8">
        <v>3</v>
      </c>
      <c r="I25" s="8">
        <v>3</v>
      </c>
      <c r="J25" s="8">
        <v>4</v>
      </c>
      <c r="K25" s="8">
        <v>3</v>
      </c>
      <c r="L25" s="8">
        <v>3</v>
      </c>
      <c r="M25" s="8">
        <v>4</v>
      </c>
      <c r="N25" s="8">
        <v>4</v>
      </c>
      <c r="O25" s="8">
        <v>4</v>
      </c>
      <c r="P25" s="8">
        <v>4</v>
      </c>
      <c r="Q25" s="8">
        <v>4</v>
      </c>
      <c r="R25" s="8">
        <v>5</v>
      </c>
      <c r="S25" s="8">
        <v>5</v>
      </c>
      <c r="T25" s="8">
        <v>5</v>
      </c>
      <c r="U25" s="8">
        <v>5</v>
      </c>
      <c r="V25" s="8">
        <v>5</v>
      </c>
    </row>
    <row r="26" spans="1:22" s="2" customFormat="1" x14ac:dyDescent="0.55000000000000004">
      <c r="A26" s="33" t="s">
        <v>33</v>
      </c>
      <c r="B26" s="31"/>
      <c r="C26" s="36">
        <f>C25/C12</f>
        <v>0.12</v>
      </c>
      <c r="D26" s="36">
        <f t="shared" ref="D26:V26" si="5">D25/D12</f>
        <v>0.1111111111111111</v>
      </c>
      <c r="E26" s="36">
        <f t="shared" si="5"/>
        <v>0.10714285714285714</v>
      </c>
      <c r="F26" s="36">
        <f t="shared" si="5"/>
        <v>6.8965517241379309E-2</v>
      </c>
      <c r="G26" s="36">
        <f t="shared" si="5"/>
        <v>6.4516129032258063E-2</v>
      </c>
      <c r="H26" s="36">
        <f t="shared" si="5"/>
        <v>9.0909090909090912E-2</v>
      </c>
      <c r="I26" s="36">
        <f t="shared" si="5"/>
        <v>8.8235294117647065E-2</v>
      </c>
      <c r="J26" s="36">
        <f t="shared" si="5"/>
        <v>0.1111111111111111</v>
      </c>
      <c r="K26" s="36">
        <f t="shared" si="5"/>
        <v>8.1081081081081086E-2</v>
      </c>
      <c r="L26" s="36">
        <f t="shared" si="5"/>
        <v>7.6923076923076927E-2</v>
      </c>
      <c r="M26" s="36">
        <f t="shared" si="5"/>
        <v>9.3023255813953487E-2</v>
      </c>
      <c r="N26" s="36">
        <f t="shared" si="5"/>
        <v>8.6956521739130432E-2</v>
      </c>
      <c r="O26" s="36">
        <f t="shared" si="5"/>
        <v>7.8431372549019607E-2</v>
      </c>
      <c r="P26" s="36">
        <f t="shared" si="5"/>
        <v>7.407407407407407E-2</v>
      </c>
      <c r="Q26" s="36">
        <f t="shared" si="5"/>
        <v>7.0175438596491224E-2</v>
      </c>
      <c r="R26" s="36">
        <f t="shared" si="5"/>
        <v>8.1967213114754092E-2</v>
      </c>
      <c r="S26" s="36">
        <f t="shared" si="5"/>
        <v>7.9365079365079361E-2</v>
      </c>
      <c r="T26" s="36">
        <f t="shared" si="5"/>
        <v>7.6923076923076927E-2</v>
      </c>
      <c r="U26" s="36">
        <f t="shared" si="5"/>
        <v>7.6923076923076927E-2</v>
      </c>
      <c r="V26" s="36">
        <f t="shared" si="5"/>
        <v>7.9365079365079361E-2</v>
      </c>
    </row>
    <row r="27" spans="1:22" x14ac:dyDescent="0.55000000000000004">
      <c r="B27" s="4" t="s">
        <v>15</v>
      </c>
      <c r="C27" s="7">
        <f>ROUNDDOWN((C17+C20)*(1-C23),0)</f>
        <v>5</v>
      </c>
      <c r="D27" s="7">
        <f t="shared" ref="D27:V27" si="6">ROUNDDOWN((D17+D20)*(1-D23),0)</f>
        <v>5</v>
      </c>
      <c r="E27" s="7">
        <f t="shared" si="6"/>
        <v>5</v>
      </c>
      <c r="F27" s="7">
        <f t="shared" si="6"/>
        <v>5</v>
      </c>
      <c r="G27" s="7">
        <f t="shared" si="6"/>
        <v>5</v>
      </c>
      <c r="H27" s="7">
        <f t="shared" si="6"/>
        <v>6</v>
      </c>
      <c r="I27" s="7">
        <f t="shared" si="6"/>
        <v>6</v>
      </c>
      <c r="J27" s="7">
        <f t="shared" si="6"/>
        <v>6</v>
      </c>
      <c r="K27" s="7">
        <f t="shared" si="6"/>
        <v>7</v>
      </c>
      <c r="L27" s="7">
        <f t="shared" si="6"/>
        <v>8</v>
      </c>
      <c r="M27" s="7">
        <f t="shared" si="6"/>
        <v>10</v>
      </c>
      <c r="N27" s="7">
        <f t="shared" si="6"/>
        <v>8</v>
      </c>
      <c r="O27" s="7">
        <f t="shared" si="6"/>
        <v>8</v>
      </c>
      <c r="P27" s="7">
        <f t="shared" si="6"/>
        <v>9</v>
      </c>
      <c r="Q27" s="7">
        <f t="shared" si="6"/>
        <v>8</v>
      </c>
      <c r="R27" s="7">
        <f t="shared" si="6"/>
        <v>8</v>
      </c>
      <c r="S27" s="7">
        <f t="shared" si="6"/>
        <v>6</v>
      </c>
      <c r="T27" s="7">
        <f t="shared" si="6"/>
        <v>4</v>
      </c>
      <c r="U27" s="7">
        <f t="shared" si="6"/>
        <v>2</v>
      </c>
      <c r="V27" s="7">
        <f t="shared" si="6"/>
        <v>0</v>
      </c>
    </row>
    <row r="28" spans="1:22" x14ac:dyDescent="0.55000000000000004">
      <c r="B28" s="4" t="s">
        <v>19</v>
      </c>
      <c r="C28" s="7">
        <f>C8+C21</f>
        <v>6</v>
      </c>
      <c r="D28" s="7">
        <f>C27+D21</f>
        <v>5</v>
      </c>
      <c r="E28" s="7">
        <f t="shared" ref="E28:V28" si="7">D27+E21</f>
        <v>5</v>
      </c>
      <c r="F28" s="7">
        <f t="shared" si="7"/>
        <v>5</v>
      </c>
      <c r="G28" s="7">
        <f t="shared" si="7"/>
        <v>5</v>
      </c>
      <c r="H28" s="7">
        <f t="shared" si="7"/>
        <v>5</v>
      </c>
      <c r="I28" s="7">
        <f t="shared" si="7"/>
        <v>6</v>
      </c>
      <c r="J28" s="7">
        <f t="shared" si="7"/>
        <v>6</v>
      </c>
      <c r="K28" s="7">
        <f t="shared" si="7"/>
        <v>6</v>
      </c>
      <c r="L28" s="7">
        <f t="shared" si="7"/>
        <v>8</v>
      </c>
      <c r="M28" s="7">
        <f t="shared" si="7"/>
        <v>8</v>
      </c>
      <c r="N28" s="7">
        <f t="shared" si="7"/>
        <v>10</v>
      </c>
      <c r="O28" s="7">
        <f t="shared" si="7"/>
        <v>8</v>
      </c>
      <c r="P28" s="7">
        <f t="shared" si="7"/>
        <v>8</v>
      </c>
      <c r="Q28" s="7">
        <f t="shared" si="7"/>
        <v>9</v>
      </c>
      <c r="R28" s="7">
        <f t="shared" si="7"/>
        <v>8</v>
      </c>
      <c r="S28" s="7">
        <f t="shared" si="7"/>
        <v>8</v>
      </c>
      <c r="T28" s="7">
        <f t="shared" si="7"/>
        <v>6</v>
      </c>
      <c r="U28" s="7">
        <f t="shared" si="7"/>
        <v>4</v>
      </c>
      <c r="V28" s="7">
        <f t="shared" si="7"/>
        <v>2</v>
      </c>
    </row>
    <row r="29" spans="1:22" x14ac:dyDescent="0.55000000000000004">
      <c r="B29" s="4" t="s">
        <v>21</v>
      </c>
      <c r="C29" s="7">
        <f>ROUNDDOWN((C12-C25)*(1-C24),0)</f>
        <v>21</v>
      </c>
      <c r="D29" s="7">
        <f t="shared" ref="D29:V29" si="8">ROUNDDOWN((D12-D25)*(1-D24),0)</f>
        <v>23</v>
      </c>
      <c r="E29" s="7">
        <f t="shared" si="8"/>
        <v>24</v>
      </c>
      <c r="F29" s="7">
        <f t="shared" si="8"/>
        <v>26</v>
      </c>
      <c r="G29" s="7">
        <f t="shared" si="8"/>
        <v>28</v>
      </c>
      <c r="H29" s="7">
        <f t="shared" si="8"/>
        <v>29</v>
      </c>
      <c r="I29" s="7">
        <f t="shared" si="8"/>
        <v>30</v>
      </c>
      <c r="J29" s="7">
        <f t="shared" si="8"/>
        <v>31</v>
      </c>
      <c r="K29" s="7">
        <f t="shared" si="8"/>
        <v>33</v>
      </c>
      <c r="L29" s="7">
        <f t="shared" si="8"/>
        <v>35</v>
      </c>
      <c r="M29" s="7">
        <f t="shared" si="8"/>
        <v>38</v>
      </c>
      <c r="N29" s="7">
        <f t="shared" si="8"/>
        <v>41</v>
      </c>
      <c r="O29" s="7">
        <f t="shared" si="8"/>
        <v>46</v>
      </c>
      <c r="P29" s="7">
        <f t="shared" si="8"/>
        <v>49</v>
      </c>
      <c r="Q29" s="7">
        <f t="shared" si="8"/>
        <v>52</v>
      </c>
      <c r="R29" s="7">
        <f t="shared" si="8"/>
        <v>55</v>
      </c>
      <c r="S29" s="7">
        <f t="shared" si="8"/>
        <v>57</v>
      </c>
      <c r="T29" s="7">
        <f t="shared" si="8"/>
        <v>59</v>
      </c>
      <c r="U29" s="7">
        <f t="shared" si="8"/>
        <v>59</v>
      </c>
      <c r="V29" s="7">
        <f t="shared" si="8"/>
        <v>57</v>
      </c>
    </row>
    <row r="30" spans="1:22" x14ac:dyDescent="0.55000000000000004">
      <c r="B30" s="4" t="s">
        <v>22</v>
      </c>
      <c r="C30" s="7">
        <f>C27+C28+C29</f>
        <v>32</v>
      </c>
      <c r="D30" s="7">
        <f t="shared" ref="D30:V30" si="9">D27+D28+D29</f>
        <v>33</v>
      </c>
      <c r="E30" s="7">
        <f t="shared" si="9"/>
        <v>34</v>
      </c>
      <c r="F30" s="7">
        <f t="shared" si="9"/>
        <v>36</v>
      </c>
      <c r="G30" s="7">
        <f t="shared" si="9"/>
        <v>38</v>
      </c>
      <c r="H30" s="7">
        <f t="shared" si="9"/>
        <v>40</v>
      </c>
      <c r="I30" s="7">
        <f t="shared" si="9"/>
        <v>42</v>
      </c>
      <c r="J30" s="7">
        <f t="shared" si="9"/>
        <v>43</v>
      </c>
      <c r="K30" s="7">
        <f t="shared" si="9"/>
        <v>46</v>
      </c>
      <c r="L30" s="7">
        <f t="shared" si="9"/>
        <v>51</v>
      </c>
      <c r="M30" s="7">
        <f t="shared" si="9"/>
        <v>56</v>
      </c>
      <c r="N30" s="7">
        <f t="shared" si="9"/>
        <v>59</v>
      </c>
      <c r="O30" s="7">
        <f t="shared" si="9"/>
        <v>62</v>
      </c>
      <c r="P30" s="7">
        <f t="shared" si="9"/>
        <v>66</v>
      </c>
      <c r="Q30" s="7">
        <f t="shared" si="9"/>
        <v>69</v>
      </c>
      <c r="R30" s="7">
        <f t="shared" si="9"/>
        <v>71</v>
      </c>
      <c r="S30" s="7">
        <f t="shared" si="9"/>
        <v>71</v>
      </c>
      <c r="T30" s="7">
        <f t="shared" si="9"/>
        <v>69</v>
      </c>
      <c r="U30" s="7">
        <f t="shared" si="9"/>
        <v>65</v>
      </c>
      <c r="V30" s="7">
        <f t="shared" si="9"/>
        <v>59</v>
      </c>
    </row>
    <row r="32" spans="1:22" x14ac:dyDescent="0.55000000000000004">
      <c r="C32" s="3" t="s">
        <v>23</v>
      </c>
    </row>
    <row r="34" spans="1:1" x14ac:dyDescent="0.55000000000000004">
      <c r="A34" s="27" t="s">
        <v>25</v>
      </c>
    </row>
  </sheetData>
  <sheetProtection algorithmName="SHA-512" hashValue="l2qlbXCJ+LXYWU56km7yoSkKXLoobXGOIj8nmKboiU02Kxp1e9dQ6whR8vUECs8YMW6wT3XvC+x9HlXXzh1JyA==" saltValue="MsAYCLqNHcyWNI7iOZcCqQ==" spinCount="100000" sheet="1" objects="1" scenarios="1"/>
  <mergeCells count="1">
    <mergeCell ref="A23:B23"/>
  </mergeCells>
  <conditionalFormatting sqref="D18">
    <cfRule type="cellIs" dxfId="39" priority="51" operator="greaterThan">
      <formula>$D$16</formula>
    </cfRule>
  </conditionalFormatting>
  <conditionalFormatting sqref="E18">
    <cfRule type="cellIs" dxfId="38" priority="50" operator="greaterThan">
      <formula>$E$16</formula>
    </cfRule>
  </conditionalFormatting>
  <conditionalFormatting sqref="F18">
    <cfRule type="cellIs" dxfId="37" priority="49" operator="greaterThan">
      <formula>$F$16</formula>
    </cfRule>
  </conditionalFormatting>
  <conditionalFormatting sqref="G18">
    <cfRule type="cellIs" dxfId="36" priority="48" operator="greaterThan">
      <formula>$G$16</formula>
    </cfRule>
  </conditionalFormatting>
  <conditionalFormatting sqref="H18">
    <cfRule type="cellIs" dxfId="35" priority="47" operator="greaterThan">
      <formula>$H$16</formula>
    </cfRule>
  </conditionalFormatting>
  <conditionalFormatting sqref="I18">
    <cfRule type="cellIs" dxfId="34" priority="46" operator="greaterThan">
      <formula>$I$16</formula>
    </cfRule>
  </conditionalFormatting>
  <conditionalFormatting sqref="J18">
    <cfRule type="cellIs" dxfId="33" priority="45" operator="greaterThan">
      <formula>$J$16</formula>
    </cfRule>
  </conditionalFormatting>
  <conditionalFormatting sqref="K17:K18">
    <cfRule type="cellIs" dxfId="32" priority="44" operator="greaterThan">
      <formula>$K$16</formula>
    </cfRule>
  </conditionalFormatting>
  <conditionalFormatting sqref="L17:L18">
    <cfRule type="cellIs" dxfId="31" priority="43" operator="greaterThan">
      <formula>$L$16</formula>
    </cfRule>
  </conditionalFormatting>
  <conditionalFormatting sqref="M17:M18">
    <cfRule type="cellIs" dxfId="30" priority="42" operator="greaterThan">
      <formula>$M$16</formula>
    </cfRule>
  </conditionalFormatting>
  <conditionalFormatting sqref="N17:N18">
    <cfRule type="cellIs" dxfId="29" priority="41" operator="greaterThan">
      <formula>$N$16</formula>
    </cfRule>
  </conditionalFormatting>
  <conditionalFormatting sqref="O17:O18">
    <cfRule type="cellIs" dxfId="28" priority="40" operator="greaterThan">
      <formula>$O$16</formula>
    </cfRule>
  </conditionalFormatting>
  <conditionalFormatting sqref="P17:P18">
    <cfRule type="cellIs" dxfId="27" priority="39" operator="greaterThan">
      <formula>$P$16</formula>
    </cfRule>
  </conditionalFormatting>
  <conditionalFormatting sqref="Q17:Q18">
    <cfRule type="cellIs" dxfId="26" priority="38" operator="greaterThan">
      <formula>$Q$16</formula>
    </cfRule>
  </conditionalFormatting>
  <conditionalFormatting sqref="R17:R18">
    <cfRule type="cellIs" dxfId="25" priority="37" operator="greaterThan">
      <formula>$R$16</formula>
    </cfRule>
  </conditionalFormatting>
  <conditionalFormatting sqref="S17:S18">
    <cfRule type="cellIs" dxfId="24" priority="36" operator="greaterThan">
      <formula>$S$16</formula>
    </cfRule>
  </conditionalFormatting>
  <conditionalFormatting sqref="C25:J25">
    <cfRule type="cellIs" dxfId="23" priority="31" operator="greaterThan">
      <formula>$C$12</formula>
    </cfRule>
  </conditionalFormatting>
  <conditionalFormatting sqref="K25">
    <cfRule type="cellIs" dxfId="22" priority="23" operator="greaterThan">
      <formula>$K$12</formula>
    </cfRule>
  </conditionalFormatting>
  <conditionalFormatting sqref="L25">
    <cfRule type="cellIs" dxfId="21" priority="22" operator="greaterThan">
      <formula>$L$12</formula>
    </cfRule>
  </conditionalFormatting>
  <conditionalFormatting sqref="M25">
    <cfRule type="cellIs" dxfId="20" priority="21" operator="greaterThan">
      <formula>$M$12</formula>
    </cfRule>
  </conditionalFormatting>
  <conditionalFormatting sqref="N25">
    <cfRule type="cellIs" dxfId="19" priority="20" operator="greaterThan">
      <formula>$N$12</formula>
    </cfRule>
  </conditionalFormatting>
  <conditionalFormatting sqref="O25">
    <cfRule type="cellIs" dxfId="18" priority="19" operator="greaterThan">
      <formula>$O$12</formula>
    </cfRule>
  </conditionalFormatting>
  <conditionalFormatting sqref="P25">
    <cfRule type="cellIs" dxfId="17" priority="18" operator="greaterThan">
      <formula>$P$12</formula>
    </cfRule>
  </conditionalFormatting>
  <conditionalFormatting sqref="Q25">
    <cfRule type="cellIs" dxfId="16" priority="17" operator="greaterThan">
      <formula>$Q$12</formula>
    </cfRule>
  </conditionalFormatting>
  <conditionalFormatting sqref="R25">
    <cfRule type="cellIs" dxfId="15" priority="16" operator="greaterThan">
      <formula>$R$12</formula>
    </cfRule>
  </conditionalFormatting>
  <conditionalFormatting sqref="S25">
    <cfRule type="cellIs" dxfId="14" priority="15" operator="greaterThan">
      <formula>$S$12</formula>
    </cfRule>
  </conditionalFormatting>
  <conditionalFormatting sqref="T25">
    <cfRule type="cellIs" dxfId="13" priority="14" operator="greaterThan">
      <formula>$T$12</formula>
    </cfRule>
  </conditionalFormatting>
  <conditionalFormatting sqref="U25">
    <cfRule type="cellIs" dxfId="12" priority="13" operator="greaterThan">
      <formula>$U$12</formula>
    </cfRule>
  </conditionalFormatting>
  <conditionalFormatting sqref="V25">
    <cfRule type="cellIs" dxfId="11" priority="12" operator="greaterThan">
      <formula>$V$12</formula>
    </cfRule>
  </conditionalFormatting>
  <conditionalFormatting sqref="D17">
    <cfRule type="cellIs" dxfId="10" priority="11" operator="greaterThan">
      <formula>$D$16</formula>
    </cfRule>
  </conditionalFormatting>
  <conditionalFormatting sqref="C17">
    <cfRule type="cellIs" dxfId="9" priority="10" operator="greaterThan">
      <formula>$C$16</formula>
    </cfRule>
  </conditionalFormatting>
  <conditionalFormatting sqref="E17">
    <cfRule type="cellIs" dxfId="8" priority="9" operator="greaterThan">
      <formula>$E$16</formula>
    </cfRule>
  </conditionalFormatting>
  <conditionalFormatting sqref="F17">
    <cfRule type="cellIs" dxfId="7" priority="8" operator="greaterThan">
      <formula>$F$16</formula>
    </cfRule>
  </conditionalFormatting>
  <conditionalFormatting sqref="G17">
    <cfRule type="cellIs" dxfId="6" priority="7" operator="greaterThan">
      <formula>$G$16</formula>
    </cfRule>
  </conditionalFormatting>
  <conditionalFormatting sqref="H17">
    <cfRule type="cellIs" dxfId="5" priority="6" operator="greaterThan">
      <formula>$H$16</formula>
    </cfRule>
  </conditionalFormatting>
  <conditionalFormatting sqref="I17">
    <cfRule type="cellIs" dxfId="4" priority="5" operator="greaterThan">
      <formula>$I$16</formula>
    </cfRule>
  </conditionalFormatting>
  <conditionalFormatting sqref="J17">
    <cfRule type="cellIs" dxfId="3" priority="4" operator="greaterThan">
      <formula>$J$16</formula>
    </cfRule>
  </conditionalFormatting>
  <conditionalFormatting sqref="T17">
    <cfRule type="cellIs" dxfId="2" priority="3" operator="greaterThan">
      <formula>$T$16</formula>
    </cfRule>
  </conditionalFormatting>
  <conditionalFormatting sqref="U17">
    <cfRule type="cellIs" dxfId="1" priority="2" operator="greaterThan">
      <formula>$U$16</formula>
    </cfRule>
  </conditionalFormatting>
  <conditionalFormatting sqref="V17">
    <cfRule type="cellIs" dxfId="0" priority="1" operator="greaterThan">
      <formula>$V$16</formula>
    </cfRule>
  </conditionalFormatting>
  <dataValidations count="1">
    <dataValidation type="whole" allowBlank="1" showInputMessage="1" showErrorMessage="1" sqref="C7:C9" xr:uid="{00000000-0002-0000-0200-000000000000}">
      <formula1>0</formula1>
      <formula2>1E+22</formula2>
    </dataValidation>
  </dataValidations>
  <pageMargins left="0.7" right="0.7" top="0.75" bottom="0.75" header="0.3" footer="0.3"/>
  <pageSetup scale="47" fitToHeight="0" orientation="landscape"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By Percent</vt:lpstr>
      <vt:lpstr>By 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Hady, Adam</dc:creator>
  <cp:lastModifiedBy>Bill Halfman</cp:lastModifiedBy>
  <cp:lastPrinted>2019-05-09T15:35:53Z</cp:lastPrinted>
  <dcterms:created xsi:type="dcterms:W3CDTF">2019-04-15T17:22:36Z</dcterms:created>
  <dcterms:modified xsi:type="dcterms:W3CDTF">2022-02-25T00:51:49Z</dcterms:modified>
</cp:coreProperties>
</file>