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halfman\Downloads\"/>
    </mc:Choice>
  </mc:AlternateContent>
  <xr:revisionPtr revIDLastSave="0" documentId="13_ncr:1_{8E5864DF-D3BC-41D6-97B2-83CB2054B6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ample Inputs" sheetId="1" r:id="rId1"/>
    <sheet name="Holstein bull calf birth to 400" sheetId="14" r:id="rId2"/>
    <sheet name="Beef x dairy calf birth to 400" sheetId="13" r:id="rId3"/>
    <sheet name="Beef x dairy steer 400-1550" sheetId="12" r:id="rId4"/>
    <sheet name="Beef x dairy heifer 400-1450" sheetId="15" r:id="rId5"/>
    <sheet name="Holstein 400-800 lbs" sheetId="3" r:id="rId6"/>
    <sheet name="Holstein 400-1550 " sheetId="5" r:id="rId7"/>
    <sheet name="Holstein 800-1550" sheetId="6" r:id="rId8"/>
    <sheet name="Finish beef steer calves" sheetId="7" r:id="rId9"/>
    <sheet name="Finish beef heifer calves " sheetId="11" r:id="rId10"/>
    <sheet name=" Background beef calves" sheetId="9" r:id="rId11"/>
    <sheet name="Finish beef yearlings" sheetId="8" r:id="rId12"/>
    <sheet name="Cull cows" sheetId="1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" i="13" l="1"/>
  <c r="H23" i="14"/>
  <c r="H23" i="11"/>
  <c r="H35" i="8" l="1"/>
  <c r="H35" i="9"/>
  <c r="H35" i="11"/>
  <c r="H35" i="7"/>
  <c r="H35" i="6"/>
  <c r="H35" i="5"/>
  <c r="H35" i="3"/>
  <c r="H35" i="15"/>
  <c r="H35" i="12"/>
  <c r="H35" i="13"/>
  <c r="H35" i="14"/>
  <c r="F51" i="10" l="1"/>
  <c r="F52" i="9"/>
  <c r="F52" i="11"/>
  <c r="F52" i="14"/>
  <c r="F52" i="13"/>
  <c r="F52" i="12"/>
  <c r="F52" i="15"/>
  <c r="F52" i="3"/>
  <c r="F52" i="5"/>
  <c r="F52" i="6"/>
  <c r="F52" i="7"/>
  <c r="E55" i="15" l="1"/>
  <c r="H36" i="15"/>
  <c r="H34" i="15"/>
  <c r="H33" i="15"/>
  <c r="H32" i="15"/>
  <c r="H31" i="15"/>
  <c r="H30" i="15"/>
  <c r="H29" i="15"/>
  <c r="H19" i="15"/>
  <c r="H18" i="15" s="1"/>
  <c r="H23" i="15" s="1"/>
  <c r="H24" i="15" s="1"/>
  <c r="H15" i="15"/>
  <c r="H14" i="15"/>
  <c r="H9" i="15"/>
  <c r="H44" i="15" s="1"/>
  <c r="H16" i="15" l="1"/>
  <c r="D27" i="15" s="1"/>
  <c r="H27" i="15" s="1"/>
  <c r="D28" i="15"/>
  <c r="H28" i="15" s="1"/>
  <c r="H40" i="15"/>
  <c r="H47" i="15" s="1"/>
  <c r="H26" i="15" l="1"/>
  <c r="H37" i="15" s="1"/>
  <c r="H42" i="15" s="1"/>
  <c r="H53" i="15" l="1"/>
  <c r="H45" i="15"/>
  <c r="E55" i="14"/>
  <c r="H9" i="14"/>
  <c r="H44" i="14" s="1"/>
  <c r="H19" i="14"/>
  <c r="H24" i="14" s="1"/>
  <c r="H18" i="14"/>
  <c r="H14" i="14"/>
  <c r="H15" i="14"/>
  <c r="D28" i="14"/>
  <c r="H28" i="14" s="1"/>
  <c r="H29" i="14"/>
  <c r="H30" i="14"/>
  <c r="H31" i="14"/>
  <c r="H33" i="14"/>
  <c r="H34" i="14"/>
  <c r="H36" i="14"/>
  <c r="H40" i="14"/>
  <c r="H47" i="14" s="1"/>
  <c r="E54" i="10"/>
  <c r="E55" i="8"/>
  <c r="E55" i="11"/>
  <c r="E55" i="7"/>
  <c r="E55" i="9"/>
  <c r="E55" i="6"/>
  <c r="E55" i="5"/>
  <c r="E55" i="3"/>
  <c r="E55" i="12"/>
  <c r="F43" i="1"/>
  <c r="H9" i="12"/>
  <c r="H44" i="12" s="1"/>
  <c r="H36" i="12"/>
  <c r="H34" i="12"/>
  <c r="H33" i="12"/>
  <c r="H32" i="12"/>
  <c r="H31" i="12"/>
  <c r="H30" i="12"/>
  <c r="H29" i="12"/>
  <c r="H19" i="12"/>
  <c r="H18" i="12" s="1"/>
  <c r="H15" i="12"/>
  <c r="H14" i="12"/>
  <c r="H16" i="12" s="1"/>
  <c r="D27" i="12" s="1"/>
  <c r="E55" i="13"/>
  <c r="H36" i="13"/>
  <c r="H34" i="13"/>
  <c r="H33" i="13"/>
  <c r="H31" i="13"/>
  <c r="H30" i="13"/>
  <c r="H29" i="13"/>
  <c r="H19" i="13"/>
  <c r="H18" i="13"/>
  <c r="H24" i="13" s="1"/>
  <c r="H15" i="13"/>
  <c r="H14" i="13"/>
  <c r="H9" i="13"/>
  <c r="H44" i="13" s="1"/>
  <c r="H19" i="11"/>
  <c r="H18" i="11" s="1"/>
  <c r="H36" i="11"/>
  <c r="H34" i="11"/>
  <c r="H33" i="11"/>
  <c r="H32" i="11"/>
  <c r="H31" i="11"/>
  <c r="H30" i="11"/>
  <c r="H29" i="11"/>
  <c r="H15" i="11"/>
  <c r="H14" i="11"/>
  <c r="H16" i="11" s="1"/>
  <c r="H9" i="11"/>
  <c r="H44" i="11" s="1"/>
  <c r="H19" i="5"/>
  <c r="H18" i="5" s="1"/>
  <c r="H9" i="10"/>
  <c r="H43" i="10" s="1"/>
  <c r="H35" i="10"/>
  <c r="H34" i="10"/>
  <c r="H33" i="10"/>
  <c r="H31" i="10"/>
  <c r="H30" i="10"/>
  <c r="H29" i="10"/>
  <c r="H19" i="10"/>
  <c r="H18" i="10" s="1"/>
  <c r="H15" i="10"/>
  <c r="H14" i="10"/>
  <c r="H16" i="10" s="1"/>
  <c r="D27" i="10" s="1"/>
  <c r="H36" i="9"/>
  <c r="H34" i="9"/>
  <c r="H33" i="9"/>
  <c r="H32" i="9"/>
  <c r="H31" i="9"/>
  <c r="H30" i="9"/>
  <c r="H29" i="9"/>
  <c r="H19" i="9"/>
  <c r="H18" i="9" s="1"/>
  <c r="H15" i="9"/>
  <c r="H14" i="9"/>
  <c r="H9" i="9"/>
  <c r="H44" i="9" s="1"/>
  <c r="H9" i="8"/>
  <c r="H36" i="8"/>
  <c r="H34" i="8"/>
  <c r="H33" i="8"/>
  <c r="H32" i="8"/>
  <c r="H31" i="8"/>
  <c r="H30" i="8"/>
  <c r="H29" i="8"/>
  <c r="H19" i="8"/>
  <c r="H18" i="8"/>
  <c r="H23" i="8" s="1"/>
  <c r="H14" i="8"/>
  <c r="H16" i="8" s="1"/>
  <c r="H15" i="8"/>
  <c r="H36" i="7"/>
  <c r="H34" i="7"/>
  <c r="H33" i="7"/>
  <c r="H32" i="7"/>
  <c r="H31" i="7"/>
  <c r="H30" i="7"/>
  <c r="H29" i="7"/>
  <c r="H19" i="7"/>
  <c r="H18" i="7" s="1"/>
  <c r="H23" i="7" s="1"/>
  <c r="H24" i="7" s="1"/>
  <c r="H15" i="7"/>
  <c r="H14" i="7"/>
  <c r="H16" i="7" s="1"/>
  <c r="H9" i="7"/>
  <c r="H44" i="7" s="1"/>
  <c r="H36" i="6"/>
  <c r="H34" i="6"/>
  <c r="H33" i="6"/>
  <c r="H31" i="6"/>
  <c r="H30" i="6"/>
  <c r="H29" i="6"/>
  <c r="H19" i="6"/>
  <c r="H18" i="6" s="1"/>
  <c r="H15" i="6"/>
  <c r="H14" i="6"/>
  <c r="H16" i="6" s="1"/>
  <c r="D27" i="6" s="1"/>
  <c r="H9" i="6"/>
  <c r="H36" i="5"/>
  <c r="H34" i="5"/>
  <c r="H33" i="5"/>
  <c r="H32" i="5"/>
  <c r="H31" i="5"/>
  <c r="H30" i="5"/>
  <c r="H29" i="5"/>
  <c r="H14" i="5"/>
  <c r="H15" i="5"/>
  <c r="H9" i="5"/>
  <c r="H44" i="5" s="1"/>
  <c r="H9" i="3"/>
  <c r="H44" i="3" s="1"/>
  <c r="H36" i="3"/>
  <c r="H34" i="3"/>
  <c r="H33" i="3"/>
  <c r="H32" i="3"/>
  <c r="H31" i="3"/>
  <c r="H30" i="3"/>
  <c r="H29" i="3"/>
  <c r="H19" i="3"/>
  <c r="H18" i="3" s="1"/>
  <c r="H15" i="3"/>
  <c r="H14" i="3"/>
  <c r="H16" i="3" s="1"/>
  <c r="H16" i="9" l="1"/>
  <c r="H26" i="9" s="1"/>
  <c r="H16" i="5"/>
  <c r="D27" i="5" s="1"/>
  <c r="H27" i="5" s="1"/>
  <c r="H40" i="3"/>
  <c r="H47" i="3" s="1"/>
  <c r="H23" i="3"/>
  <c r="D28" i="3"/>
  <c r="H28" i="3" s="1"/>
  <c r="H24" i="3"/>
  <c r="D28" i="13"/>
  <c r="H28" i="13" s="1"/>
  <c r="H40" i="13"/>
  <c r="H47" i="13" s="1"/>
  <c r="H16" i="13"/>
  <c r="H26" i="13" s="1"/>
  <c r="H16" i="14"/>
  <c r="H26" i="14" s="1"/>
  <c r="D28" i="8"/>
  <c r="H28" i="8" s="1"/>
  <c r="H24" i="8"/>
  <c r="H40" i="9"/>
  <c r="H47" i="9" s="1"/>
  <c r="H23" i="9"/>
  <c r="H26" i="6"/>
  <c r="D27" i="13"/>
  <c r="H27" i="13" s="1"/>
  <c r="H27" i="10"/>
  <c r="H23" i="10"/>
  <c r="H24" i="10" s="1"/>
  <c r="H39" i="10"/>
  <c r="H46" i="10" s="1"/>
  <c r="H26" i="10"/>
  <c r="H26" i="8"/>
  <c r="D27" i="8"/>
  <c r="H27" i="8" s="1"/>
  <c r="H40" i="8"/>
  <c r="H47" i="8" s="1"/>
  <c r="H44" i="8"/>
  <c r="H40" i="11"/>
  <c r="D27" i="11"/>
  <c r="H27" i="11" s="1"/>
  <c r="H26" i="11"/>
  <c r="D28" i="7"/>
  <c r="H28" i="7" s="1"/>
  <c r="H40" i="7"/>
  <c r="H47" i="7" s="1"/>
  <c r="D27" i="7"/>
  <c r="H27" i="7" s="1"/>
  <c r="H26" i="7"/>
  <c r="H27" i="6"/>
  <c r="H23" i="6"/>
  <c r="H24" i="6" s="1"/>
  <c r="H40" i="6"/>
  <c r="H47" i="6" s="1"/>
  <c r="H44" i="6"/>
  <c r="H40" i="5"/>
  <c r="H47" i="5" s="1"/>
  <c r="H23" i="5"/>
  <c r="H24" i="5" s="1"/>
  <c r="H26" i="3"/>
  <c r="D27" i="3"/>
  <c r="H27" i="3" s="1"/>
  <c r="H51" i="15"/>
  <c r="H50" i="15"/>
  <c r="H46" i="15"/>
  <c r="H48" i="15" s="1"/>
  <c r="H40" i="12"/>
  <c r="H47" i="12" s="1"/>
  <c r="H23" i="12"/>
  <c r="H27" i="12"/>
  <c r="H26" i="12"/>
  <c r="D27" i="9" l="1"/>
  <c r="H27" i="9" s="1"/>
  <c r="D28" i="11"/>
  <c r="H28" i="11" s="1"/>
  <c r="H37" i="11" s="1"/>
  <c r="H45" i="11" s="1"/>
  <c r="H46" i="11" s="1"/>
  <c r="H24" i="11"/>
  <c r="H26" i="5"/>
  <c r="D28" i="12"/>
  <c r="H28" i="12" s="1"/>
  <c r="H37" i="12" s="1"/>
  <c r="H45" i="12" s="1"/>
  <c r="H24" i="12"/>
  <c r="H37" i="13"/>
  <c r="H45" i="13" s="1"/>
  <c r="H51" i="13" s="1"/>
  <c r="D27" i="14"/>
  <c r="H27" i="14" s="1"/>
  <c r="H37" i="14" s="1"/>
  <c r="D28" i="9"/>
  <c r="H28" i="9" s="1"/>
  <c r="H24" i="9"/>
  <c r="H37" i="8"/>
  <c r="H53" i="8" s="1"/>
  <c r="H37" i="7"/>
  <c r="D28" i="10"/>
  <c r="H28" i="10" s="1"/>
  <c r="H36" i="10" s="1"/>
  <c r="H47" i="11"/>
  <c r="D28" i="6"/>
  <c r="H28" i="6" s="1"/>
  <c r="H37" i="6" s="1"/>
  <c r="H53" i="6" s="1"/>
  <c r="D28" i="5"/>
  <c r="H28" i="5" s="1"/>
  <c r="H37" i="5" s="1"/>
  <c r="H53" i="5" s="1"/>
  <c r="H37" i="3"/>
  <c r="H37" i="9" l="1"/>
  <c r="H53" i="13"/>
  <c r="H46" i="13"/>
  <c r="H48" i="13" s="1"/>
  <c r="H42" i="13"/>
  <c r="H50" i="13"/>
  <c r="H53" i="14"/>
  <c r="H45" i="14"/>
  <c r="H51" i="14" s="1"/>
  <c r="H42" i="14"/>
  <c r="H42" i="8"/>
  <c r="H45" i="8"/>
  <c r="H50" i="8" s="1"/>
  <c r="H42" i="7"/>
  <c r="H53" i="7"/>
  <c r="H42" i="9"/>
  <c r="H45" i="9"/>
  <c r="H46" i="9" s="1"/>
  <c r="H48" i="9" s="1"/>
  <c r="H53" i="9"/>
  <c r="H45" i="7"/>
  <c r="H50" i="7" s="1"/>
  <c r="H42" i="12"/>
  <c r="H53" i="12"/>
  <c r="H44" i="10"/>
  <c r="H52" i="10"/>
  <c r="H41" i="10"/>
  <c r="H50" i="11"/>
  <c r="H53" i="11"/>
  <c r="H48" i="11"/>
  <c r="H42" i="11"/>
  <c r="H51" i="11"/>
  <c r="H45" i="6"/>
  <c r="H42" i="6"/>
  <c r="H45" i="5"/>
  <c r="H51" i="5" s="1"/>
  <c r="H42" i="5"/>
  <c r="H42" i="3"/>
  <c r="H53" i="3"/>
  <c r="H45" i="3"/>
  <c r="H51" i="12"/>
  <c r="H50" i="12"/>
  <c r="H46" i="12"/>
  <c r="H48" i="12" s="1"/>
  <c r="H51" i="9" l="1"/>
  <c r="H50" i="9"/>
  <c r="H50" i="14"/>
  <c r="H46" i="14"/>
  <c r="H48" i="14" s="1"/>
  <c r="H51" i="8"/>
  <c r="H46" i="8"/>
  <c r="H48" i="8" s="1"/>
  <c r="H46" i="7"/>
  <c r="H48" i="7" s="1"/>
  <c r="H51" i="7"/>
  <c r="H50" i="10"/>
  <c r="H45" i="10"/>
  <c r="H47" i="10" s="1"/>
  <c r="H49" i="10"/>
  <c r="H51" i="6"/>
  <c r="H50" i="6"/>
  <c r="H46" i="6"/>
  <c r="H48" i="6" s="1"/>
  <c r="H50" i="5"/>
  <c r="H46" i="5"/>
  <c r="H48" i="5" s="1"/>
  <c r="H50" i="3"/>
  <c r="H51" i="3"/>
  <c r="H46" i="3"/>
  <c r="H48" i="3" s="1"/>
</calcChain>
</file>

<file path=xl/sharedStrings.xml><?xml version="1.0" encoding="utf-8"?>
<sst xmlns="http://schemas.openxmlformats.org/spreadsheetml/2006/main" count="1242" uniqueCount="165">
  <si>
    <t>Feedlot Enterprise Budget Worksheet</t>
  </si>
  <si>
    <t>Table. 1.  Budget Example Inputs</t>
  </si>
  <si>
    <t>Economic Planning Budget (cash-flow) for one animal.</t>
  </si>
  <si>
    <t>Type</t>
  </si>
  <si>
    <t>User inputs values</t>
  </si>
  <si>
    <t>Calculated Output</t>
  </si>
  <si>
    <t>You can only edit values in blue</t>
  </si>
  <si>
    <t>Purchase Weight</t>
  </si>
  <si>
    <t>Month Purchased</t>
  </si>
  <si>
    <t>Sale Weight</t>
  </si>
  <si>
    <t>Month Sold</t>
  </si>
  <si>
    <t>Diet</t>
  </si>
  <si>
    <t>Predicted ADG</t>
  </si>
  <si>
    <t>Predicted F:G</t>
  </si>
  <si>
    <t>Purchase Price, $/cwt</t>
  </si>
  <si>
    <t>Sale Price, $/cwt</t>
  </si>
  <si>
    <t>RECIEPTS</t>
  </si>
  <si>
    <t>High Grain/DDGS</t>
  </si>
  <si>
    <t>Avg Out Weight</t>
  </si>
  <si>
    <t>Units</t>
  </si>
  <si>
    <t xml:space="preserve">      Price</t>
  </si>
  <si>
    <t xml:space="preserve"> Units</t>
  </si>
  <si>
    <t>Dollars</t>
  </si>
  <si>
    <t>Table 2. Diet Composition on percent dry matter basis</t>
  </si>
  <si>
    <t>Price</t>
  </si>
  <si>
    <t>lbs.</t>
  </si>
  <si>
    <t>Corn</t>
  </si>
  <si>
    <t>bu</t>
  </si>
  <si>
    <t>DDGS</t>
  </si>
  <si>
    <t>ton</t>
  </si>
  <si>
    <t>Hay</t>
  </si>
  <si>
    <t>Corn Silage</t>
  </si>
  <si>
    <t>Commericial supplement</t>
  </si>
  <si>
    <t>$/cwt.</t>
  </si>
  <si>
    <t>Wisconsin Beef Information Center</t>
  </si>
  <si>
    <t>.</t>
  </si>
  <si>
    <t>VARIABLE EXPENSES</t>
  </si>
  <si>
    <t>Amount</t>
  </si>
  <si>
    <t>Unit</t>
  </si>
  <si>
    <t xml:space="preserve">     Price</t>
  </si>
  <si>
    <t xml:space="preserve">  Unit</t>
  </si>
  <si>
    <t xml:space="preserve">      Dollars</t>
  </si>
  <si>
    <t>Cattle costs</t>
  </si>
  <si>
    <t>“An EEO/AA employer, University of Wisconsin Extension provides equal opportunities in employment and programming, including Title IX and American with Disabilities (ADA) requirements.”</t>
  </si>
  <si>
    <t>Initial weight (pay weight)</t>
  </si>
  <si>
    <t>NOTE:  No guarantee on the accuracy of the information generated.  This is a tool to assist in making decisions.</t>
  </si>
  <si>
    <t>Purchase costs</t>
  </si>
  <si>
    <t>$/hd.</t>
  </si>
  <si>
    <t>Total purchase expense</t>
  </si>
  <si>
    <t>PREDICTED PERFORMANCE</t>
  </si>
  <si>
    <t>Predicted Average Daily Gain1</t>
  </si>
  <si>
    <t>lbs/d</t>
  </si>
  <si>
    <t>Days on Feed</t>
  </si>
  <si>
    <t>days</t>
  </si>
  <si>
    <t>Predicted Feed to Gain1</t>
  </si>
  <si>
    <t>lb:lb</t>
  </si>
  <si>
    <t>Total Weight Gain</t>
  </si>
  <si>
    <t>lbs</t>
  </si>
  <si>
    <t>FEED COSTS</t>
  </si>
  <si>
    <t>Enter values from Feed Costs Calculator worksheet</t>
  </si>
  <si>
    <t>Feed cost per head per day</t>
  </si>
  <si>
    <t>Total Feed Costs</t>
  </si>
  <si>
    <t>Feed Cost of gain, $/lb</t>
  </si>
  <si>
    <t>OTHER LIVESTOCK COSTS</t>
  </si>
  <si>
    <t>Death losses</t>
  </si>
  <si>
    <t>%</t>
  </si>
  <si>
    <t>Interest cost, cattle</t>
  </si>
  <si>
    <t>$</t>
  </si>
  <si>
    <t>%APR</t>
  </si>
  <si>
    <t>assumes 100% borrowed</t>
  </si>
  <si>
    <t>Interest cost, feed</t>
  </si>
  <si>
    <t>Bedding</t>
  </si>
  <si>
    <t>$/ton</t>
  </si>
  <si>
    <t>Veterinary cost</t>
  </si>
  <si>
    <t>Health products (ie vaccines)</t>
  </si>
  <si>
    <t>Growth promoters (ie implants)</t>
  </si>
  <si>
    <t>$/hd</t>
  </si>
  <si>
    <t>Other supplies</t>
  </si>
  <si>
    <t>Transportation</t>
  </si>
  <si>
    <t>Marketing costs</t>
  </si>
  <si>
    <t>Total livestock costs</t>
  </si>
  <si>
    <t>OVERHEAD COSTS (YARDAGE)</t>
  </si>
  <si>
    <t>Enter value from Yardage Calculator worsheet or your own value</t>
  </si>
  <si>
    <t>Daily Yardage Cost</t>
  </si>
  <si>
    <t>Total Yardage Cost</t>
  </si>
  <si>
    <t>Total cost of gain, $/lb</t>
  </si>
  <si>
    <t>RETURN TO RESOURCES</t>
  </si>
  <si>
    <t>Estimated reciepts</t>
  </si>
  <si>
    <t>Variable expenses</t>
  </si>
  <si>
    <t>Returns to labor, management &amp; capital</t>
  </si>
  <si>
    <t>Fixed expenses</t>
  </si>
  <si>
    <t>Returns to labor &amp; management</t>
  </si>
  <si>
    <t>BREAKEVEN ANALYSIS</t>
  </si>
  <si>
    <t>Breakeven sell price per cwt.</t>
  </si>
  <si>
    <t>Breakeven cost per cwt. less marketing cost.</t>
  </si>
  <si>
    <t>Feeder calf purchase weight</t>
  </si>
  <si>
    <t xml:space="preserve">Breakeven feeder purchase price per cwt. </t>
  </si>
  <si>
    <t>opportunity cost, cattle</t>
  </si>
  <si>
    <t>assumes opportunity cost of putting sale of calf money in bank</t>
  </si>
  <si>
    <t>Back-ground</t>
  </si>
  <si>
    <t>Background</t>
  </si>
  <si>
    <t>TOTAL COST PER POUND OF GAIN</t>
  </si>
  <si>
    <r>
      <rPr>
        <b/>
        <sz val="10"/>
        <rFont val="Arial"/>
        <family val="2"/>
      </rPr>
      <t>Description</t>
    </r>
    <r>
      <rPr>
        <sz val="10"/>
        <rFont val="Arial"/>
        <family val="2"/>
      </rPr>
      <t xml:space="preserve"> </t>
    </r>
  </si>
  <si>
    <t>backgrounding Holsteins from 400 to 800 lb</t>
  </si>
  <si>
    <t>Description</t>
  </si>
  <si>
    <t>Decription</t>
  </si>
  <si>
    <t>add weight to thin cull beef cows</t>
  </si>
  <si>
    <t>TOTAL COST OF GAIN PER POUND</t>
  </si>
  <si>
    <t>Calculated Outputs</t>
  </si>
  <si>
    <t>raising holstein bull calves birth to 400 lb</t>
  </si>
  <si>
    <t>Ration Cost per Ton Dry Matter Basis</t>
  </si>
  <si>
    <t>Holstein bull calf birth to 400 lb</t>
  </si>
  <si>
    <t>Cull cows</t>
  </si>
  <si>
    <t>dairy x beef calves birth to 400 lb</t>
  </si>
  <si>
    <t>Feed</t>
  </si>
  <si>
    <t>Total Pounds as Fed</t>
  </si>
  <si>
    <t>Price as fed basis</t>
  </si>
  <si>
    <t>Total Cost</t>
  </si>
  <si>
    <t>Milk Replacer</t>
  </si>
  <si>
    <t>Calf Starter</t>
  </si>
  <si>
    <t>Supplement</t>
  </si>
  <si>
    <t>Haylage</t>
  </si>
  <si>
    <t>Total</t>
  </si>
  <si>
    <t>Table 3. Feed Inputs for Calf from Birth to 400 Pound Examples</t>
  </si>
  <si>
    <t>Table 3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</si>
  <si>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using sale price of straight beef feeders with no discount for light muscling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</si>
  <si>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using slight purchase and sale price discounts for a certain percent of animals in a group exhibiting light muscling</t>
    </r>
  </si>
  <si>
    <t>Animal Sold</t>
  </si>
  <si>
    <r>
      <t>Beef x dairy cross calf birth to 400 lb</t>
    </r>
    <r>
      <rPr>
        <vertAlign val="superscript"/>
        <sz val="12"/>
        <rFont val="Arial"/>
        <family val="2"/>
      </rPr>
      <t>1</t>
    </r>
  </si>
  <si>
    <t>Holstein steers 400-800</t>
  </si>
  <si>
    <t>Beef feeder steer calves finish</t>
  </si>
  <si>
    <t>Beef feeder heifer calves- finish</t>
  </si>
  <si>
    <t>Beef feeder calves- background*</t>
  </si>
  <si>
    <t xml:space="preserve">*purchase price reflects starting with steer and heifer calves </t>
  </si>
  <si>
    <r>
      <t>Beef x dairy cross steers 400 - 1550</t>
    </r>
    <r>
      <rPr>
        <vertAlign val="superscript"/>
        <sz val="12"/>
        <rFont val="Arial"/>
        <family val="2"/>
      </rPr>
      <t>2</t>
    </r>
  </si>
  <si>
    <t>Oct. 2026</t>
  </si>
  <si>
    <r>
      <t>Beef x dairy cross heifers 400 to 1450</t>
    </r>
    <r>
      <rPr>
        <vertAlign val="superscript"/>
        <sz val="12"/>
        <rFont val="Arial"/>
        <family val="2"/>
      </rPr>
      <t>2</t>
    </r>
  </si>
  <si>
    <t>Holstein steers 400-1550</t>
  </si>
  <si>
    <t>Holstein steers 800-1550</t>
  </si>
  <si>
    <t>Finish beef steer yearlings</t>
  </si>
  <si>
    <t>Hay (young calf quality)</t>
  </si>
  <si>
    <t>Feed cost per day</t>
  </si>
  <si>
    <t>dairy x beef cross steers 400 to 1550 lb</t>
  </si>
  <si>
    <t>dairy x beef cross heifers 400 to 1450 lb</t>
  </si>
  <si>
    <t>finishing Holsteins 400 lb to 1550 lb</t>
  </si>
  <si>
    <t>finishing Holstein yearlings 800 to 1550 lb</t>
  </si>
  <si>
    <t>finish beef steer calves 550 to 1500 lb</t>
  </si>
  <si>
    <t>finish beef yearlings 800 to 1500 lb</t>
  </si>
  <si>
    <t>finish beef heifer calves 500 to 1400 lb</t>
  </si>
  <si>
    <t>background feeder calves 500 to 900 lb</t>
  </si>
  <si>
    <t>$160/ton</t>
  </si>
  <si>
    <t>$93/ton</t>
  </si>
  <si>
    <t>Example Enterprise Budgets for Fall 2026</t>
  </si>
  <si>
    <t>Feb. 2027</t>
  </si>
  <si>
    <t>Oct. 2027</t>
  </si>
  <si>
    <t>Nov. 2027</t>
  </si>
  <si>
    <t>Apr. 2027</t>
  </si>
  <si>
    <t>Dec. 2027</t>
  </si>
  <si>
    <t>June. 2027</t>
  </si>
  <si>
    <t>Aug. 2027</t>
  </si>
  <si>
    <t>Mar. 2027</t>
  </si>
  <si>
    <t>May. 2027</t>
  </si>
  <si>
    <t>Risk Management</t>
  </si>
  <si>
    <t>$4.45/bu</t>
  </si>
  <si>
    <t>$44.50/ton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</si>
</sst>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"/>
    <numFmt numFmtId="165" formatCode="&quot;$&quot;#,##0.00"/>
    <numFmt numFmtId="166" formatCode="0.0%"/>
  </numFmts>
  <fonts count="49" x14ac:knownFonts="1">
    <font>
      <sz val="10"/>
      <color rgb="FF000000"/>
      <name val="Arial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9"/>
      <color rgb="FFFF0000"/>
      <name val="Arial"/>
      <family val="2"/>
    </font>
    <font>
      <sz val="12"/>
      <name val="Arial"/>
      <family val="2"/>
    </font>
    <font>
      <b/>
      <sz val="10"/>
      <color rgb="FFFFFFFF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u/>
      <sz val="10"/>
      <color rgb="FF0000FF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sz val="10"/>
      <color rgb="FFFFFFFF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7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b/>
      <i/>
      <sz val="9"/>
      <color rgb="FFFF0000"/>
      <name val="Arial"/>
      <family val="2"/>
    </font>
    <font>
      <b/>
      <sz val="10"/>
      <color rgb="FFFFFFFF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FFFF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7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u/>
      <sz val="10"/>
      <color rgb="FF0000FF"/>
      <name val="Arial"/>
      <family val="2"/>
    </font>
    <font>
      <i/>
      <sz val="8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2"/>
      <name val="Arial"/>
      <family val="2"/>
    </font>
    <font>
      <vertAlign val="superscript"/>
      <sz val="10"/>
      <name val="Arial"/>
      <family val="2"/>
    </font>
    <font>
      <sz val="10"/>
      <color theme="4" tint="0.59999389629810485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99CCFF"/>
      </patternFill>
    </fill>
    <fill>
      <patternFill patternType="solid">
        <fgColor theme="1"/>
        <bgColor rgb="FFFFFF99"/>
      </patternFill>
    </fill>
    <fill>
      <patternFill patternType="solid">
        <fgColor theme="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C0C0C0"/>
      </patternFill>
    </fill>
    <fill>
      <patternFill patternType="solid">
        <fgColor rgb="FFCCECFF"/>
        <bgColor rgb="FF99CCFF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rgb="FF99CCFF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285">
    <xf numFmtId="0" fontId="0" fillId="0" borderId="0" xfId="0"/>
    <xf numFmtId="0" fontId="2" fillId="0" borderId="1" xfId="0" applyFont="1" applyBorder="1"/>
    <xf numFmtId="0" fontId="4" fillId="0" borderId="0" xfId="0" applyFont="1"/>
    <xf numFmtId="0" fontId="6" fillId="0" borderId="1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9" fillId="4" borderId="0" xfId="0" applyFont="1" applyFill="1"/>
    <xf numFmtId="0" fontId="10" fillId="0" borderId="3" xfId="0" applyFont="1" applyBorder="1"/>
    <xf numFmtId="0" fontId="11" fillId="0" borderId="3" xfId="0" applyFont="1" applyBorder="1"/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0" fontId="4" fillId="0" borderId="3" xfId="0" applyFont="1" applyBorder="1"/>
    <xf numFmtId="0" fontId="6" fillId="0" borderId="0" xfId="0" applyFont="1" applyAlignment="1">
      <alignment horizontal="right"/>
    </xf>
    <xf numFmtId="8" fontId="6" fillId="0" borderId="0" xfId="0" applyNumberFormat="1" applyFont="1" applyAlignment="1">
      <alignment horizontal="right"/>
    </xf>
    <xf numFmtId="8" fontId="6" fillId="3" borderId="4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8" fontId="6" fillId="0" borderId="0" xfId="0" applyNumberFormat="1" applyFont="1"/>
    <xf numFmtId="0" fontId="4" fillId="0" borderId="0" xfId="0" applyFont="1" applyAlignment="1">
      <alignment horizontal="left"/>
    </xf>
    <xf numFmtId="8" fontId="9" fillId="4" borderId="0" xfId="0" applyNumberFormat="1" applyFont="1" applyFill="1"/>
    <xf numFmtId="0" fontId="6" fillId="0" borderId="3" xfId="0" applyFont="1" applyBorder="1"/>
    <xf numFmtId="0" fontId="13" fillId="0" borderId="0" xfId="0" applyFont="1" applyAlignment="1">
      <alignment horizontal="left" vertical="top"/>
    </xf>
    <xf numFmtId="0" fontId="14" fillId="0" borderId="0" xfId="0" applyFont="1"/>
    <xf numFmtId="8" fontId="4" fillId="0" borderId="0" xfId="0" applyNumberFormat="1" applyFont="1"/>
    <xf numFmtId="8" fontId="6" fillId="3" borderId="2" xfId="0" applyNumberFormat="1" applyFont="1" applyFill="1" applyBorder="1" applyAlignment="1">
      <alignment horizontal="right"/>
    </xf>
    <xf numFmtId="0" fontId="16" fillId="4" borderId="0" xfId="0" applyFont="1" applyFill="1"/>
    <xf numFmtId="8" fontId="16" fillId="4" borderId="0" xfId="0" applyNumberFormat="1" applyFont="1" applyFill="1"/>
    <xf numFmtId="1" fontId="17" fillId="0" borderId="0" xfId="0" applyNumberFormat="1" applyFont="1"/>
    <xf numFmtId="1" fontId="6" fillId="0" borderId="0" xfId="0" applyNumberFormat="1" applyFont="1"/>
    <xf numFmtId="1" fontId="9" fillId="4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right"/>
    </xf>
    <xf numFmtId="0" fontId="18" fillId="0" borderId="0" xfId="0" applyFont="1"/>
    <xf numFmtId="0" fontId="19" fillId="0" borderId="0" xfId="0" applyFont="1"/>
    <xf numFmtId="43" fontId="6" fillId="0" borderId="0" xfId="0" applyNumberFormat="1" applyFont="1" applyAlignment="1">
      <alignment horizontal="right"/>
    </xf>
    <xf numFmtId="6" fontId="6" fillId="2" borderId="2" xfId="0" applyNumberFormat="1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21" fillId="0" borderId="6" xfId="0" applyFont="1" applyBorder="1"/>
    <xf numFmtId="0" fontId="0" fillId="0" borderId="6" xfId="0" applyBorder="1"/>
    <xf numFmtId="0" fontId="6" fillId="0" borderId="6" xfId="0" applyFont="1" applyBorder="1" applyAlignment="1">
      <alignment horizontal="right"/>
    </xf>
    <xf numFmtId="166" fontId="6" fillId="0" borderId="0" xfId="0" applyNumberFormat="1" applyFont="1"/>
    <xf numFmtId="8" fontId="6" fillId="3" borderId="2" xfId="0" applyNumberFormat="1" applyFont="1" applyFill="1" applyBorder="1"/>
    <xf numFmtId="165" fontId="6" fillId="3" borderId="2" xfId="0" applyNumberFormat="1" applyFont="1" applyFill="1" applyBorder="1"/>
    <xf numFmtId="0" fontId="4" fillId="4" borderId="0" xfId="0" applyFont="1" applyFill="1"/>
    <xf numFmtId="0" fontId="24" fillId="5" borderId="0" xfId="0" applyFont="1" applyFill="1"/>
    <xf numFmtId="0" fontId="25" fillId="5" borderId="0" xfId="0" applyFont="1" applyFill="1"/>
    <xf numFmtId="165" fontId="25" fillId="6" borderId="0" xfId="0" applyNumberFormat="1" applyFont="1" applyFill="1"/>
    <xf numFmtId="166" fontId="25" fillId="5" borderId="0" xfId="0" applyNumberFormat="1" applyFont="1" applyFill="1"/>
    <xf numFmtId="8" fontId="25" fillId="7" borderId="2" xfId="0" applyNumberFormat="1" applyFont="1" applyFill="1" applyBorder="1"/>
    <xf numFmtId="8" fontId="24" fillId="5" borderId="0" xfId="0" applyNumberFormat="1" applyFont="1" applyFill="1"/>
    <xf numFmtId="0" fontId="24" fillId="0" borderId="0" xfId="0" applyFont="1"/>
    <xf numFmtId="8" fontId="25" fillId="5" borderId="0" xfId="0" applyNumberFormat="1" applyFont="1" applyFill="1"/>
    <xf numFmtId="0" fontId="27" fillId="0" borderId="0" xfId="0" applyFont="1"/>
    <xf numFmtId="0" fontId="26" fillId="0" borderId="0" xfId="0" applyFont="1"/>
    <xf numFmtId="0" fontId="9" fillId="8" borderId="0" xfId="0" applyFont="1" applyFill="1"/>
    <xf numFmtId="8" fontId="9" fillId="8" borderId="0" xfId="0" applyNumberFormat="1" applyFont="1" applyFill="1"/>
    <xf numFmtId="0" fontId="16" fillId="8" borderId="0" xfId="0" applyFont="1" applyFill="1"/>
    <xf numFmtId="8" fontId="16" fillId="8" borderId="0" xfId="0" applyNumberFormat="1" applyFont="1" applyFill="1"/>
    <xf numFmtId="1" fontId="9" fillId="8" borderId="0" xfId="0" applyNumberFormat="1" applyFont="1" applyFill="1" applyAlignment="1">
      <alignment horizontal="right"/>
    </xf>
    <xf numFmtId="0" fontId="9" fillId="8" borderId="0" xfId="0" applyFont="1" applyFill="1" applyAlignment="1">
      <alignment horizontal="right"/>
    </xf>
    <xf numFmtId="0" fontId="4" fillId="8" borderId="0" xfId="0" applyFont="1" applyFill="1"/>
    <xf numFmtId="0" fontId="4" fillId="9" borderId="0" xfId="0" applyFont="1" applyFill="1"/>
    <xf numFmtId="0" fontId="0" fillId="9" borderId="0" xfId="0" applyFill="1"/>
    <xf numFmtId="0" fontId="6" fillId="9" borderId="1" xfId="0" applyFont="1" applyFill="1" applyBorder="1"/>
    <xf numFmtId="0" fontId="2" fillId="9" borderId="1" xfId="0" applyFont="1" applyFill="1" applyBorder="1"/>
    <xf numFmtId="0" fontId="2" fillId="9" borderId="0" xfId="0" applyFont="1" applyFill="1"/>
    <xf numFmtId="0" fontId="6" fillId="9" borderId="0" xfId="0" applyFont="1" applyFill="1"/>
    <xf numFmtId="0" fontId="7" fillId="9" borderId="0" xfId="0" applyFont="1" applyFill="1"/>
    <xf numFmtId="0" fontId="9" fillId="12" borderId="0" xfId="0" applyFont="1" applyFill="1"/>
    <xf numFmtId="0" fontId="10" fillId="9" borderId="3" xfId="0" applyFont="1" applyFill="1" applyBorder="1"/>
    <xf numFmtId="0" fontId="11" fillId="9" borderId="3" xfId="0" applyFont="1" applyFill="1" applyBorder="1"/>
    <xf numFmtId="0" fontId="6" fillId="9" borderId="3" xfId="0" applyFont="1" applyFill="1" applyBorder="1" applyAlignment="1">
      <alignment horizontal="right" wrapText="1"/>
    </xf>
    <xf numFmtId="0" fontId="6" fillId="9" borderId="3" xfId="0" applyFont="1" applyFill="1" applyBorder="1" applyAlignment="1">
      <alignment horizontal="right"/>
    </xf>
    <xf numFmtId="0" fontId="4" fillId="9" borderId="3" xfId="0" applyFont="1" applyFill="1" applyBorder="1"/>
    <xf numFmtId="0" fontId="6" fillId="9" borderId="0" xfId="0" applyFont="1" applyFill="1" applyAlignment="1">
      <alignment horizontal="right"/>
    </xf>
    <xf numFmtId="8" fontId="6" fillId="9" borderId="0" xfId="0" applyNumberFormat="1" applyFont="1" applyFill="1" applyAlignment="1">
      <alignment horizontal="right"/>
    </xf>
    <xf numFmtId="8" fontId="6" fillId="9" borderId="0" xfId="0" applyNumberFormat="1" applyFont="1" applyFill="1"/>
    <xf numFmtId="0" fontId="6" fillId="9" borderId="3" xfId="0" applyFont="1" applyFill="1" applyBorder="1"/>
    <xf numFmtId="8" fontId="4" fillId="9" borderId="0" xfId="0" applyNumberFormat="1" applyFont="1" applyFill="1"/>
    <xf numFmtId="0" fontId="16" fillId="12" borderId="0" xfId="0" applyFont="1" applyFill="1"/>
    <xf numFmtId="8" fontId="16" fillId="12" borderId="0" xfId="0" applyNumberFormat="1" applyFont="1" applyFill="1"/>
    <xf numFmtId="1" fontId="6" fillId="9" borderId="0" xfId="0" applyNumberFormat="1" applyFont="1" applyFill="1"/>
    <xf numFmtId="0" fontId="18" fillId="9" borderId="0" xfId="0" applyFont="1" applyFill="1"/>
    <xf numFmtId="0" fontId="19" fillId="9" borderId="0" xfId="0" applyFont="1" applyFill="1"/>
    <xf numFmtId="43" fontId="6" fillId="9" borderId="0" xfId="0" applyNumberFormat="1" applyFont="1" applyFill="1" applyAlignment="1">
      <alignment horizontal="right"/>
    </xf>
    <xf numFmtId="0" fontId="20" fillId="9" borderId="0" xfId="0" applyFont="1" applyFill="1" applyAlignment="1">
      <alignment horizontal="left"/>
    </xf>
    <xf numFmtId="0" fontId="21" fillId="9" borderId="6" xfId="0" applyFont="1" applyFill="1" applyBorder="1"/>
    <xf numFmtId="0" fontId="0" fillId="9" borderId="6" xfId="0" applyFill="1" applyBorder="1"/>
    <xf numFmtId="0" fontId="6" fillId="9" borderId="6" xfId="0" applyFont="1" applyFill="1" applyBorder="1" applyAlignment="1">
      <alignment horizontal="right"/>
    </xf>
    <xf numFmtId="166" fontId="6" fillId="9" borderId="0" xfId="0" applyNumberFormat="1" applyFont="1" applyFill="1"/>
    <xf numFmtId="0" fontId="12" fillId="9" borderId="0" xfId="0" applyFont="1" applyFill="1" applyAlignment="1">
      <alignment horizontal="left"/>
    </xf>
    <xf numFmtId="0" fontId="4" fillId="9" borderId="0" xfId="0" applyFont="1" applyFill="1" applyAlignment="1">
      <alignment horizontal="left"/>
    </xf>
    <xf numFmtId="0" fontId="13" fillId="9" borderId="0" xfId="0" applyFont="1" applyFill="1" applyAlignment="1">
      <alignment horizontal="left" vertical="top"/>
    </xf>
    <xf numFmtId="8" fontId="26" fillId="3" borderId="4" xfId="0" applyNumberFormat="1" applyFont="1" applyFill="1" applyBorder="1" applyAlignment="1">
      <alignment horizontal="right"/>
    </xf>
    <xf numFmtId="8" fontId="26" fillId="3" borderId="2" xfId="0" applyNumberFormat="1" applyFont="1" applyFill="1" applyBorder="1" applyAlignment="1">
      <alignment horizontal="right"/>
    </xf>
    <xf numFmtId="8" fontId="26" fillId="3" borderId="2" xfId="0" applyNumberFormat="1" applyFont="1" applyFill="1" applyBorder="1"/>
    <xf numFmtId="0" fontId="27" fillId="9" borderId="0" xfId="0" applyFont="1" applyFill="1"/>
    <xf numFmtId="0" fontId="26" fillId="9" borderId="1" xfId="0" applyFont="1" applyFill="1" applyBorder="1"/>
    <xf numFmtId="0" fontId="22" fillId="9" borderId="1" xfId="0" applyFont="1" applyFill="1" applyBorder="1"/>
    <xf numFmtId="0" fontId="22" fillId="9" borderId="0" xfId="0" applyFont="1" applyFill="1"/>
    <xf numFmtId="0" fontId="26" fillId="9" borderId="0" xfId="0" applyFont="1" applyFill="1"/>
    <xf numFmtId="0" fontId="31" fillId="9" borderId="0" xfId="0" applyFont="1" applyFill="1"/>
    <xf numFmtId="0" fontId="33" fillId="9" borderId="3" xfId="0" applyFont="1" applyFill="1" applyBorder="1"/>
    <xf numFmtId="0" fontId="34" fillId="9" borderId="3" xfId="0" applyFont="1" applyFill="1" applyBorder="1"/>
    <xf numFmtId="0" fontId="26" fillId="9" borderId="3" xfId="0" applyFont="1" applyFill="1" applyBorder="1" applyAlignment="1">
      <alignment horizontal="right" wrapText="1"/>
    </xf>
    <xf numFmtId="0" fontId="26" fillId="9" borderId="3" xfId="0" applyFont="1" applyFill="1" applyBorder="1" applyAlignment="1">
      <alignment horizontal="right"/>
    </xf>
    <xf numFmtId="0" fontId="27" fillId="9" borderId="3" xfId="0" applyFont="1" applyFill="1" applyBorder="1"/>
    <xf numFmtId="0" fontId="26" fillId="9" borderId="0" xfId="0" applyFont="1" applyFill="1" applyAlignment="1">
      <alignment horizontal="right"/>
    </xf>
    <xf numFmtId="8" fontId="26" fillId="9" borderId="0" xfId="0" applyNumberFormat="1" applyFont="1" applyFill="1" applyAlignment="1">
      <alignment horizontal="right"/>
    </xf>
    <xf numFmtId="8" fontId="26" fillId="9" borderId="0" xfId="0" applyNumberFormat="1" applyFont="1" applyFill="1"/>
    <xf numFmtId="0" fontId="26" fillId="9" borderId="3" xfId="0" applyFont="1" applyFill="1" applyBorder="1"/>
    <xf numFmtId="0" fontId="34" fillId="9" borderId="0" xfId="0" applyFont="1" applyFill="1"/>
    <xf numFmtId="8" fontId="27" fillId="9" borderId="0" xfId="0" applyNumberFormat="1" applyFont="1" applyFill="1"/>
    <xf numFmtId="1" fontId="33" fillId="9" borderId="0" xfId="0" applyNumberFormat="1" applyFont="1" applyFill="1"/>
    <xf numFmtId="1" fontId="26" fillId="9" borderId="0" xfId="0" applyNumberFormat="1" applyFont="1" applyFill="1"/>
    <xf numFmtId="0" fontId="36" fillId="9" borderId="0" xfId="0" applyFont="1" applyFill="1"/>
    <xf numFmtId="0" fontId="37" fillId="9" borderId="0" xfId="0" applyFont="1" applyFill="1"/>
    <xf numFmtId="43" fontId="26" fillId="9" borderId="0" xfId="0" applyNumberFormat="1" applyFont="1" applyFill="1" applyAlignment="1">
      <alignment horizontal="right"/>
    </xf>
    <xf numFmtId="0" fontId="38" fillId="9" borderId="0" xfId="0" applyFont="1" applyFill="1" applyAlignment="1">
      <alignment horizontal="left"/>
    </xf>
    <xf numFmtId="0" fontId="39" fillId="9" borderId="6" xfId="0" applyFont="1" applyFill="1" applyBorder="1"/>
    <xf numFmtId="0" fontId="26" fillId="9" borderId="6" xfId="0" applyFont="1" applyFill="1" applyBorder="1" applyAlignment="1">
      <alignment horizontal="right"/>
    </xf>
    <xf numFmtId="166" fontId="26" fillId="9" borderId="0" xfId="0" applyNumberFormat="1" applyFont="1" applyFill="1"/>
    <xf numFmtId="0" fontId="40" fillId="9" borderId="0" xfId="0" applyFont="1" applyFill="1" applyAlignment="1">
      <alignment horizontal="left"/>
    </xf>
    <xf numFmtId="0" fontId="27" fillId="9" borderId="0" xfId="0" applyFont="1" applyFill="1" applyAlignment="1">
      <alignment horizontal="left"/>
    </xf>
    <xf numFmtId="0" fontId="41" fillId="9" borderId="0" xfId="0" applyFont="1" applyFill="1" applyAlignment="1">
      <alignment horizontal="left" vertical="top"/>
    </xf>
    <xf numFmtId="0" fontId="32" fillId="8" borderId="0" xfId="0" applyFont="1" applyFill="1"/>
    <xf numFmtId="8" fontId="32" fillId="8" borderId="0" xfId="0" applyNumberFormat="1" applyFont="1" applyFill="1"/>
    <xf numFmtId="0" fontId="35" fillId="8" borderId="0" xfId="0" applyFont="1" applyFill="1"/>
    <xf numFmtId="8" fontId="35" fillId="8" borderId="0" xfId="0" applyNumberFormat="1" applyFont="1" applyFill="1"/>
    <xf numFmtId="1" fontId="32" fillId="8" borderId="0" xfId="0" applyNumberFormat="1" applyFont="1" applyFill="1" applyAlignment="1">
      <alignment horizontal="right"/>
    </xf>
    <xf numFmtId="0" fontId="32" fillId="8" borderId="0" xfId="0" applyFont="1" applyFill="1" applyAlignment="1">
      <alignment horizontal="right"/>
    </xf>
    <xf numFmtId="0" fontId="27" fillId="8" borderId="0" xfId="0" applyFont="1" applyFill="1"/>
    <xf numFmtId="0" fontId="27" fillId="5" borderId="0" xfId="0" applyFont="1" applyFill="1"/>
    <xf numFmtId="0" fontId="26" fillId="5" borderId="0" xfId="0" applyFont="1" applyFill="1"/>
    <xf numFmtId="165" fontId="26" fillId="6" borderId="0" xfId="0" applyNumberFormat="1" applyFont="1" applyFill="1"/>
    <xf numFmtId="166" fontId="26" fillId="5" borderId="0" xfId="0" applyNumberFormat="1" applyFont="1" applyFill="1"/>
    <xf numFmtId="8" fontId="26" fillId="7" borderId="2" xfId="0" applyNumberFormat="1" applyFont="1" applyFill="1" applyBorder="1"/>
    <xf numFmtId="8" fontId="27" fillId="5" borderId="0" xfId="0" applyNumberFormat="1" applyFont="1" applyFill="1"/>
    <xf numFmtId="0" fontId="27" fillId="10" borderId="0" xfId="0" applyFont="1" applyFill="1"/>
    <xf numFmtId="0" fontId="27" fillId="11" borderId="0" xfId="0" applyFont="1" applyFill="1"/>
    <xf numFmtId="0" fontId="0" fillId="13" borderId="10" xfId="0" applyFill="1" applyBorder="1"/>
    <xf numFmtId="0" fontId="27" fillId="14" borderId="10" xfId="0" applyFont="1" applyFill="1" applyBorder="1"/>
    <xf numFmtId="8" fontId="26" fillId="15" borderId="2" xfId="0" applyNumberFormat="1" applyFont="1" applyFill="1" applyBorder="1" applyAlignment="1">
      <alignment horizontal="right"/>
    </xf>
    <xf numFmtId="1" fontId="26" fillId="15" borderId="2" xfId="0" applyNumberFormat="1" applyFont="1" applyFill="1" applyBorder="1" applyAlignment="1">
      <alignment horizontal="right"/>
    </xf>
    <xf numFmtId="8" fontId="26" fillId="15" borderId="2" xfId="0" applyNumberFormat="1" applyFont="1" applyFill="1" applyBorder="1"/>
    <xf numFmtId="6" fontId="26" fillId="15" borderId="2" xfId="0" applyNumberFormat="1" applyFont="1" applyFill="1" applyBorder="1" applyAlignment="1">
      <alignment horizontal="right"/>
    </xf>
    <xf numFmtId="8" fontId="26" fillId="15" borderId="5" xfId="0" applyNumberFormat="1" applyFont="1" applyFill="1" applyBorder="1" applyAlignment="1">
      <alignment horizontal="right"/>
    </xf>
    <xf numFmtId="165" fontId="26" fillId="15" borderId="2" xfId="0" applyNumberFormat="1" applyFont="1" applyFill="1" applyBorder="1"/>
    <xf numFmtId="0" fontId="29" fillId="9" borderId="0" xfId="1" applyFill="1" applyAlignment="1">
      <alignment horizontal="left" vertical="top"/>
    </xf>
    <xf numFmtId="0" fontId="14" fillId="9" borderId="0" xfId="0" applyFont="1" applyFill="1"/>
    <xf numFmtId="1" fontId="17" fillId="9" borderId="0" xfId="0" applyNumberFormat="1" applyFont="1" applyFill="1"/>
    <xf numFmtId="0" fontId="4" fillId="10" borderId="0" xfId="0" applyFont="1" applyFill="1"/>
    <xf numFmtId="0" fontId="4" fillId="11" borderId="0" xfId="0" applyFont="1" applyFill="1"/>
    <xf numFmtId="0" fontId="4" fillId="14" borderId="10" xfId="0" applyFont="1" applyFill="1" applyBorder="1"/>
    <xf numFmtId="8" fontId="6" fillId="15" borderId="2" xfId="0" applyNumberFormat="1" applyFont="1" applyFill="1" applyBorder="1" applyAlignment="1">
      <alignment horizontal="right"/>
    </xf>
    <xf numFmtId="1" fontId="6" fillId="15" borderId="2" xfId="0" applyNumberFormat="1" applyFont="1" applyFill="1" applyBorder="1" applyAlignment="1">
      <alignment horizontal="right"/>
    </xf>
    <xf numFmtId="8" fontId="6" fillId="15" borderId="5" xfId="0" applyNumberFormat="1" applyFont="1" applyFill="1" applyBorder="1" applyAlignment="1">
      <alignment horizontal="right"/>
    </xf>
    <xf numFmtId="8" fontId="6" fillId="15" borderId="2" xfId="0" applyNumberFormat="1" applyFont="1" applyFill="1" applyBorder="1"/>
    <xf numFmtId="165" fontId="6" fillId="15" borderId="2" xfId="0" applyNumberFormat="1" applyFont="1" applyFill="1" applyBorder="1"/>
    <xf numFmtId="6" fontId="6" fillId="15" borderId="2" xfId="0" applyNumberFormat="1" applyFont="1" applyFill="1" applyBorder="1" applyAlignment="1">
      <alignment horizontal="right"/>
    </xf>
    <xf numFmtId="0" fontId="29" fillId="0" borderId="0" xfId="1" applyAlignment="1">
      <alignment horizontal="left" vertical="top"/>
    </xf>
    <xf numFmtId="0" fontId="1" fillId="9" borderId="0" xfId="0" applyFont="1" applyFill="1" applyAlignment="1">
      <alignment horizontal="left"/>
    </xf>
    <xf numFmtId="0" fontId="2" fillId="9" borderId="0" xfId="0" applyFont="1" applyFill="1" applyAlignment="1">
      <alignment horizontal="left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wrapText="1"/>
    </xf>
    <xf numFmtId="0" fontId="8" fillId="9" borderId="0" xfId="0" applyFont="1" applyFill="1"/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164" fontId="8" fillId="9" borderId="1" xfId="0" applyNumberFormat="1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left" wrapText="1"/>
    </xf>
    <xf numFmtId="0" fontId="23" fillId="9" borderId="11" xfId="0" applyFont="1" applyFill="1" applyBorder="1" applyAlignment="1">
      <alignment horizontal="center" wrapText="1"/>
    </xf>
    <xf numFmtId="0" fontId="23" fillId="9" borderId="8" xfId="0" applyFont="1" applyFill="1" applyBorder="1" applyAlignment="1">
      <alignment horizontal="center" wrapText="1"/>
    </xf>
    <xf numFmtId="0" fontId="8" fillId="9" borderId="8" xfId="0" applyFont="1" applyFill="1" applyBorder="1"/>
    <xf numFmtId="0" fontId="8" fillId="9" borderId="8" xfId="0" applyFont="1" applyFill="1" applyBorder="1" applyAlignment="1">
      <alignment horizontal="center"/>
    </xf>
    <xf numFmtId="0" fontId="23" fillId="9" borderId="8" xfId="0" applyFont="1" applyFill="1" applyBorder="1" applyAlignment="1">
      <alignment horizontal="center"/>
    </xf>
    <xf numFmtId="164" fontId="8" fillId="9" borderId="8" xfId="0" applyNumberFormat="1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164" fontId="8" fillId="9" borderId="11" xfId="0" applyNumberFormat="1" applyFont="1" applyFill="1" applyBorder="1" applyAlignment="1">
      <alignment horizontal="center"/>
    </xf>
    <xf numFmtId="164" fontId="23" fillId="9" borderId="8" xfId="0" applyNumberFormat="1" applyFont="1" applyFill="1" applyBorder="1" applyAlignment="1">
      <alignment horizontal="center"/>
    </xf>
    <xf numFmtId="0" fontId="8" fillId="9" borderId="12" xfId="0" applyFont="1" applyFill="1" applyBorder="1"/>
    <xf numFmtId="0" fontId="8" fillId="9" borderId="12" xfId="0" applyFont="1" applyFill="1" applyBorder="1" applyAlignment="1">
      <alignment horizontal="center"/>
    </xf>
    <xf numFmtId="0" fontId="0" fillId="16" borderId="10" xfId="0" applyFill="1" applyBorder="1"/>
    <xf numFmtId="0" fontId="4" fillId="3" borderId="10" xfId="0" applyFont="1" applyFill="1" applyBorder="1"/>
    <xf numFmtId="8" fontId="6" fillId="17" borderId="2" xfId="0" applyNumberFormat="1" applyFont="1" applyFill="1" applyBorder="1"/>
    <xf numFmtId="8" fontId="26" fillId="17" borderId="2" xfId="0" applyNumberFormat="1" applyFont="1" applyFill="1" applyBorder="1"/>
    <xf numFmtId="0" fontId="44" fillId="9" borderId="0" xfId="0" applyFont="1" applyFill="1"/>
    <xf numFmtId="0" fontId="8" fillId="9" borderId="0" xfId="0" applyFont="1" applyFill="1" applyAlignment="1">
      <alignment horizontal="center"/>
    </xf>
    <xf numFmtId="165" fontId="8" fillId="9" borderId="8" xfId="0" applyNumberFormat="1" applyFont="1" applyFill="1" applyBorder="1" applyAlignment="1">
      <alignment horizontal="center"/>
    </xf>
    <xf numFmtId="0" fontId="8" fillId="9" borderId="11" xfId="0" applyFont="1" applyFill="1" applyBorder="1" applyAlignment="1">
      <alignment wrapText="1"/>
    </xf>
    <xf numFmtId="0" fontId="8" fillId="9" borderId="11" xfId="0" applyFont="1" applyFill="1" applyBorder="1"/>
    <xf numFmtId="0" fontId="8" fillId="9" borderId="11" xfId="0" applyFont="1" applyFill="1" applyBorder="1" applyAlignment="1">
      <alignment horizontal="center" wrapText="1"/>
    </xf>
    <xf numFmtId="165" fontId="8" fillId="9" borderId="0" xfId="0" applyNumberFormat="1" applyFont="1" applyFill="1" applyAlignment="1">
      <alignment horizontal="center"/>
    </xf>
    <xf numFmtId="165" fontId="2" fillId="9" borderId="0" xfId="0" applyNumberFormat="1" applyFont="1" applyFill="1" applyAlignment="1">
      <alignment horizontal="center"/>
    </xf>
    <xf numFmtId="0" fontId="45" fillId="9" borderId="0" xfId="0" applyFont="1" applyFill="1"/>
    <xf numFmtId="0" fontId="2" fillId="9" borderId="10" xfId="0" applyFont="1" applyFill="1" applyBorder="1"/>
    <xf numFmtId="165" fontId="2" fillId="9" borderId="10" xfId="0" applyNumberFormat="1" applyFont="1" applyFill="1" applyBorder="1" applyAlignment="1">
      <alignment horizontal="center" wrapText="1"/>
    </xf>
    <xf numFmtId="165" fontId="2" fillId="9" borderId="10" xfId="0" applyNumberFormat="1" applyFont="1" applyFill="1" applyBorder="1" applyAlignment="1">
      <alignment horizontal="center"/>
    </xf>
    <xf numFmtId="0" fontId="8" fillId="9" borderId="10" xfId="0" applyFont="1" applyFill="1" applyBorder="1"/>
    <xf numFmtId="0" fontId="8" fillId="9" borderId="10" xfId="0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right"/>
    </xf>
    <xf numFmtId="0" fontId="45" fillId="9" borderId="10" xfId="0" applyFont="1" applyFill="1" applyBorder="1"/>
    <xf numFmtId="0" fontId="8" fillId="9" borderId="8" xfId="0" applyFont="1" applyFill="1" applyBorder="1" applyAlignment="1">
      <alignment wrapText="1"/>
    </xf>
    <xf numFmtId="16" fontId="23" fillId="9" borderId="0" xfId="0" applyNumberFormat="1" applyFont="1" applyFill="1" applyAlignment="1">
      <alignment horizontal="center"/>
    </xf>
    <xf numFmtId="164" fontId="8" fillId="9" borderId="0" xfId="0" applyNumberFormat="1" applyFont="1" applyFill="1" applyAlignment="1">
      <alignment horizontal="center"/>
    </xf>
    <xf numFmtId="165" fontId="43" fillId="9" borderId="0" xfId="0" applyNumberFormat="1" applyFont="1" applyFill="1" applyAlignment="1">
      <alignment horizontal="right"/>
    </xf>
    <xf numFmtId="0" fontId="4" fillId="9" borderId="0" xfId="0" applyFont="1" applyFill="1" applyAlignment="1">
      <alignment horizontal="center"/>
    </xf>
    <xf numFmtId="16" fontId="4" fillId="9" borderId="0" xfId="0" applyNumberFormat="1" applyFont="1" applyFill="1" applyAlignment="1">
      <alignment horizontal="center"/>
    </xf>
    <xf numFmtId="0" fontId="2" fillId="9" borderId="12" xfId="0" applyFont="1" applyFill="1" applyBorder="1" applyAlignment="1">
      <alignment horizontal="left"/>
    </xf>
    <xf numFmtId="0" fontId="2" fillId="9" borderId="8" xfId="0" applyFont="1" applyFill="1" applyBorder="1" applyAlignment="1">
      <alignment horizontal="left"/>
    </xf>
    <xf numFmtId="0" fontId="8" fillId="9" borderId="8" xfId="0" applyFont="1" applyFill="1" applyBorder="1" applyAlignment="1">
      <alignment horizontal="center" wrapText="1"/>
    </xf>
    <xf numFmtId="16" fontId="8" fillId="9" borderId="1" xfId="0" applyNumberFormat="1" applyFont="1" applyFill="1" applyBorder="1" applyAlignment="1">
      <alignment horizontal="center"/>
    </xf>
    <xf numFmtId="17" fontId="8" fillId="9" borderId="8" xfId="0" applyNumberFormat="1" applyFont="1" applyFill="1" applyBorder="1" applyAlignment="1">
      <alignment horizontal="center"/>
    </xf>
    <xf numFmtId="17" fontId="8" fillId="9" borderId="11" xfId="0" applyNumberFormat="1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9" borderId="10" xfId="0" applyFont="1" applyFill="1" applyBorder="1"/>
    <xf numFmtId="0" fontId="48" fillId="18" borderId="2" xfId="0" applyFont="1" applyFill="1" applyBorder="1"/>
    <xf numFmtId="0" fontId="26" fillId="18" borderId="4" xfId="0" applyFont="1" applyFill="1" applyBorder="1" applyAlignment="1">
      <alignment horizontal="right"/>
    </xf>
    <xf numFmtId="8" fontId="26" fillId="18" borderId="4" xfId="0" applyNumberFormat="1" applyFont="1" applyFill="1" applyBorder="1" applyAlignment="1">
      <alignment horizontal="right"/>
    </xf>
    <xf numFmtId="0" fontId="26" fillId="18" borderId="2" xfId="0" applyFont="1" applyFill="1" applyBorder="1" applyAlignment="1">
      <alignment horizontal="right"/>
    </xf>
    <xf numFmtId="8" fontId="26" fillId="18" borderId="2" xfId="0" applyNumberFormat="1" applyFont="1" applyFill="1" applyBorder="1" applyAlignment="1">
      <alignment horizontal="right"/>
    </xf>
    <xf numFmtId="2" fontId="26" fillId="18" borderId="2" xfId="0" applyNumberFormat="1" applyFont="1" applyFill="1" applyBorder="1" applyAlignment="1">
      <alignment horizontal="right"/>
    </xf>
    <xf numFmtId="164" fontId="26" fillId="18" borderId="2" xfId="0" applyNumberFormat="1" applyFont="1" applyFill="1" applyBorder="1" applyAlignment="1">
      <alignment horizontal="right"/>
    </xf>
    <xf numFmtId="8" fontId="6" fillId="18" borderId="2" xfId="0" applyNumberFormat="1" applyFont="1" applyFill="1" applyBorder="1"/>
    <xf numFmtId="1" fontId="26" fillId="18" borderId="2" xfId="0" applyNumberFormat="1" applyFont="1" applyFill="1" applyBorder="1" applyAlignment="1">
      <alignment horizontal="right"/>
    </xf>
    <xf numFmtId="8" fontId="26" fillId="18" borderId="5" xfId="0" applyNumberFormat="1" applyFont="1" applyFill="1" applyBorder="1" applyAlignment="1">
      <alignment horizontal="right"/>
    </xf>
    <xf numFmtId="165" fontId="26" fillId="18" borderId="2" xfId="0" applyNumberFormat="1" applyFont="1" applyFill="1" applyBorder="1"/>
    <xf numFmtId="0" fontId="27" fillId="18" borderId="2" xfId="0" applyFont="1" applyFill="1" applyBorder="1"/>
    <xf numFmtId="8" fontId="26" fillId="18" borderId="2" xfId="0" applyNumberFormat="1" applyFont="1" applyFill="1" applyBorder="1"/>
    <xf numFmtId="0" fontId="4" fillId="19" borderId="7" xfId="0" applyFont="1" applyFill="1" applyBorder="1"/>
    <xf numFmtId="0" fontId="27" fillId="19" borderId="8" xfId="0" applyFont="1" applyFill="1" applyBorder="1"/>
    <xf numFmtId="0" fontId="27" fillId="19" borderId="9" xfId="0" applyFont="1" applyFill="1" applyBorder="1"/>
    <xf numFmtId="0" fontId="4" fillId="19" borderId="8" xfId="0" applyFont="1" applyFill="1" applyBorder="1"/>
    <xf numFmtId="0" fontId="4" fillId="19" borderId="9" xfId="0" applyFont="1" applyFill="1" applyBorder="1"/>
    <xf numFmtId="0" fontId="4" fillId="18" borderId="2" xfId="0" applyFont="1" applyFill="1" applyBorder="1"/>
    <xf numFmtId="0" fontId="28" fillId="19" borderId="7" xfId="0" applyFont="1" applyFill="1" applyBorder="1"/>
    <xf numFmtId="0" fontId="6" fillId="18" borderId="4" xfId="0" applyFont="1" applyFill="1" applyBorder="1" applyAlignment="1">
      <alignment horizontal="right"/>
    </xf>
    <xf numFmtId="8" fontId="6" fillId="18" borderId="4" xfId="0" applyNumberFormat="1" applyFont="1" applyFill="1" applyBorder="1" applyAlignment="1">
      <alignment horizontal="right"/>
    </xf>
    <xf numFmtId="0" fontId="6" fillId="18" borderId="2" xfId="0" applyFont="1" applyFill="1" applyBorder="1" applyAlignment="1">
      <alignment horizontal="right"/>
    </xf>
    <xf numFmtId="8" fontId="6" fillId="18" borderId="2" xfId="0" applyNumberFormat="1" applyFont="1" applyFill="1" applyBorder="1" applyAlignment="1">
      <alignment horizontal="right"/>
    </xf>
    <xf numFmtId="2" fontId="6" fillId="18" borderId="2" xfId="0" applyNumberFormat="1" applyFont="1" applyFill="1" applyBorder="1" applyAlignment="1">
      <alignment horizontal="right"/>
    </xf>
    <xf numFmtId="164" fontId="6" fillId="18" borderId="2" xfId="0" applyNumberFormat="1" applyFont="1" applyFill="1" applyBorder="1" applyAlignment="1">
      <alignment horizontal="right"/>
    </xf>
    <xf numFmtId="1" fontId="6" fillId="18" borderId="2" xfId="0" applyNumberFormat="1" applyFont="1" applyFill="1" applyBorder="1" applyAlignment="1">
      <alignment horizontal="right"/>
    </xf>
    <xf numFmtId="8" fontId="6" fillId="18" borderId="5" xfId="0" applyNumberFormat="1" applyFont="1" applyFill="1" applyBorder="1" applyAlignment="1">
      <alignment horizontal="right"/>
    </xf>
    <xf numFmtId="165" fontId="6" fillId="18" borderId="2" xfId="0" applyNumberFormat="1" applyFont="1" applyFill="1" applyBorder="1"/>
    <xf numFmtId="0" fontId="6" fillId="20" borderId="2" xfId="0" applyFont="1" applyFill="1" applyBorder="1"/>
    <xf numFmtId="0" fontId="26" fillId="20" borderId="2" xfId="0" applyFont="1" applyFill="1" applyBorder="1"/>
    <xf numFmtId="165" fontId="2" fillId="9" borderId="8" xfId="0" applyNumberFormat="1" applyFont="1" applyFill="1" applyBorder="1" applyAlignment="1">
      <alignment horizontal="right"/>
    </xf>
    <xf numFmtId="165" fontId="8" fillId="9" borderId="10" xfId="0" applyNumberFormat="1" applyFont="1" applyFill="1" applyBorder="1" applyAlignment="1">
      <alignment horizontal="center"/>
    </xf>
    <xf numFmtId="165" fontId="8" fillId="0" borderId="1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8" fontId="2" fillId="9" borderId="10" xfId="0" applyNumberFormat="1" applyFont="1" applyFill="1" applyBorder="1"/>
    <xf numFmtId="165" fontId="2" fillId="0" borderId="11" xfId="0" applyNumberFormat="1" applyFont="1" applyBorder="1" applyAlignment="1">
      <alignment horizontal="right" wrapText="1"/>
    </xf>
    <xf numFmtId="165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8" fillId="0" borderId="10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right"/>
    </xf>
    <xf numFmtId="0" fontId="1" fillId="9" borderId="0" xfId="0" applyFont="1" applyFill="1" applyAlignment="1">
      <alignment horizontal="left"/>
    </xf>
    <xf numFmtId="0" fontId="0" fillId="9" borderId="0" xfId="0" applyFill="1"/>
    <xf numFmtId="0" fontId="2" fillId="9" borderId="1" xfId="0" applyFont="1" applyFill="1" applyBorder="1"/>
    <xf numFmtId="0" fontId="5" fillId="9" borderId="1" xfId="0" applyFont="1" applyFill="1" applyBorder="1"/>
    <xf numFmtId="0" fontId="15" fillId="9" borderId="0" xfId="0" applyFont="1" applyFill="1" applyAlignment="1">
      <alignment horizontal="center" wrapText="1"/>
    </xf>
    <xf numFmtId="0" fontId="15" fillId="9" borderId="0" xfId="0" applyFont="1" applyFill="1" applyAlignment="1">
      <alignment horizontal="center"/>
    </xf>
    <xf numFmtId="0" fontId="30" fillId="9" borderId="0" xfId="0" applyFont="1" applyFill="1" applyAlignment="1">
      <alignment horizontal="left"/>
    </xf>
    <xf numFmtId="0" fontId="32" fillId="8" borderId="0" xfId="0" applyFont="1" applyFill="1"/>
    <xf numFmtId="0" fontId="27" fillId="5" borderId="0" xfId="0" applyFont="1" applyFill="1"/>
    <xf numFmtId="0" fontId="26" fillId="9" borderId="0" xfId="0" applyFont="1" applyFill="1"/>
    <xf numFmtId="0" fontId="42" fillId="9" borderId="0" xfId="0" applyFont="1" applyFill="1" applyAlignment="1">
      <alignment horizontal="center" wrapText="1"/>
    </xf>
    <xf numFmtId="0" fontId="42" fillId="9" borderId="0" xfId="0" applyFont="1" applyFill="1" applyAlignment="1">
      <alignment horizontal="center"/>
    </xf>
    <xf numFmtId="0" fontId="3" fillId="9" borderId="0" xfId="0" applyFont="1" applyFill="1" applyAlignment="1">
      <alignment horizontal="left"/>
    </xf>
    <xf numFmtId="0" fontId="9" fillId="8" borderId="0" xfId="0" applyFont="1" applyFill="1"/>
    <xf numFmtId="0" fontId="5" fillId="5" borderId="0" xfId="0" applyFont="1" applyFill="1"/>
    <xf numFmtId="0" fontId="6" fillId="9" borderId="0" xfId="0" applyFont="1" applyFill="1"/>
    <xf numFmtId="0" fontId="3" fillId="0" borderId="0" xfId="0" applyFont="1" applyAlignment="1">
      <alignment horizontal="left"/>
    </xf>
    <xf numFmtId="0" fontId="0" fillId="0" borderId="0" xfId="0"/>
    <xf numFmtId="0" fontId="9" fillId="4" borderId="0" xfId="0" applyFont="1" applyFill="1"/>
    <xf numFmtId="0" fontId="5" fillId="0" borderId="0" xfId="0" applyFont="1"/>
    <xf numFmtId="0" fontId="6" fillId="0" borderId="0" xfId="0" applyFont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CCECFF"/>
      <color rgb="FF95D6ED"/>
      <color rgb="FF9BC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657225</xdr:colOff>
      <xdr:row>0</xdr:row>
      <xdr:rowOff>190501</xdr:rowOff>
    </xdr:from>
    <xdr:to>
      <xdr:col>10</xdr:col>
      <xdr:colOff>847585</xdr:colOff>
      <xdr:row>3</xdr:row>
      <xdr:rowOff>91222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2B53CD-BEAF-42D1-833B-4FECCF071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5" y="190501"/>
          <a:ext cx="2552560" cy="6722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295275</xdr:colOff>
      <xdr:row>0</xdr:row>
      <xdr:rowOff>57151</xdr:rowOff>
    </xdr:from>
    <xdr:to>
      <xdr:col>10</xdr:col>
      <xdr:colOff>87313</xdr:colOff>
      <xdr:row>1</xdr:row>
      <xdr:rowOff>173310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AF5A93-030B-43D1-95F2-D5C83B621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57151"/>
          <a:ext cx="1743075" cy="459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295275</xdr:colOff>
      <xdr:row>0</xdr:row>
      <xdr:rowOff>57151</xdr:rowOff>
    </xdr:from>
    <xdr:to>
      <xdr:col>10</xdr:col>
      <xdr:colOff>171450</xdr:colOff>
      <xdr:row>1</xdr:row>
      <xdr:rowOff>173310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9FC6725-E930-41D1-ACE8-66C3C1D2D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57151"/>
          <a:ext cx="1743075" cy="4590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0</xdr:row>
      <xdr:rowOff>47626</xdr:rowOff>
    </xdr:from>
    <xdr:to>
      <xdr:col>10</xdr:col>
      <xdr:colOff>287790</xdr:colOff>
      <xdr:row>1</xdr:row>
      <xdr:rowOff>158768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6E7464-A0C2-46F7-ABB2-D8B5C691C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47626"/>
          <a:ext cx="1724025" cy="4540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0</xdr:row>
      <xdr:rowOff>47626</xdr:rowOff>
    </xdr:from>
    <xdr:to>
      <xdr:col>10</xdr:col>
      <xdr:colOff>361084</xdr:colOff>
      <xdr:row>1</xdr:row>
      <xdr:rowOff>158768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B9BD94-24D6-4084-99ED-55E7A0AD4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47626"/>
          <a:ext cx="1724025" cy="4540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66676</xdr:rowOff>
    </xdr:from>
    <xdr:to>
      <xdr:col>10</xdr:col>
      <xdr:colOff>361950</xdr:colOff>
      <xdr:row>1</xdr:row>
      <xdr:rowOff>157750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73D6DA-5849-4319-BB17-C0D36F98D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5" y="66676"/>
          <a:ext cx="1647825" cy="4339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85725</xdr:rowOff>
    </xdr:from>
    <xdr:to>
      <xdr:col>10</xdr:col>
      <xdr:colOff>323850</xdr:colOff>
      <xdr:row>1</xdr:row>
      <xdr:rowOff>141680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6ED21B-81DF-4854-A46F-C7DA4180B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85725"/>
          <a:ext cx="1514475" cy="3988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0</xdr:row>
      <xdr:rowOff>114301</xdr:rowOff>
    </xdr:from>
    <xdr:to>
      <xdr:col>9</xdr:col>
      <xdr:colOff>271239</xdr:colOff>
      <xdr:row>1</xdr:row>
      <xdr:rowOff>171451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F6F553-6DBF-4D71-A43F-D49534A60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114301"/>
          <a:ext cx="1519014" cy="4000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0</xdr:row>
      <xdr:rowOff>76201</xdr:rowOff>
    </xdr:from>
    <xdr:to>
      <xdr:col>10</xdr:col>
      <xdr:colOff>24589</xdr:colOff>
      <xdr:row>1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D7CCC9-7B6E-471C-9850-946950C41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76201"/>
          <a:ext cx="1627511" cy="4286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104775</xdr:rowOff>
    </xdr:from>
    <xdr:to>
      <xdr:col>9</xdr:col>
      <xdr:colOff>269306</xdr:colOff>
      <xdr:row>1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E3CF29-F977-4F81-9B61-493B01848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04775"/>
          <a:ext cx="1555181" cy="4095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219076</xdr:colOff>
      <xdr:row>0</xdr:row>
      <xdr:rowOff>57151</xdr:rowOff>
    </xdr:from>
    <xdr:to>
      <xdr:col>10</xdr:col>
      <xdr:colOff>133350</xdr:colOff>
      <xdr:row>1</xdr:row>
      <xdr:rowOff>173310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26C17E-FB19-49EF-9904-BA445BF5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1" y="57151"/>
          <a:ext cx="1743074" cy="4590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95251</xdr:rowOff>
    </xdr:from>
    <xdr:to>
      <xdr:col>10</xdr:col>
      <xdr:colOff>0</xdr:colOff>
      <xdr:row>1</xdr:row>
      <xdr:rowOff>176291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5A24FD-7487-4BF6-A654-A45209A84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95251"/>
          <a:ext cx="1609725" cy="4239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371476</xdr:colOff>
      <xdr:row>0</xdr:row>
      <xdr:rowOff>57151</xdr:rowOff>
    </xdr:from>
    <xdr:to>
      <xdr:col>10</xdr:col>
      <xdr:colOff>190501</xdr:colOff>
      <xdr:row>1</xdr:row>
      <xdr:rowOff>150734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7FC6B3-ECD9-4DFA-A1DF-A28295E25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1" y="57151"/>
          <a:ext cx="1657350" cy="436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yi.uwex.edu/wbic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fyi.uwex.edu/wbic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fyi.uwex.edu/wbic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fyi.uwex.edu/wbic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fyi.uwex.edu/wbic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fyi.uwex.edu/wbic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fyi.uwex.edu/wbic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fyi.uwex.edu/wbic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fyi.uwex.edu/wbic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://fyi.uwex.edu/wbic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://fyi.uwex.edu/wbic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://fyi.uwex.edu/wbic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fyi.uwex.edu/wb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zoomScale="140" zoomScaleNormal="140" workbookViewId="0">
      <selection activeCell="F29" sqref="F29"/>
    </sheetView>
  </sheetViews>
  <sheetFormatPr defaultColWidth="17.28515625" defaultRowHeight="15" customHeight="1" x14ac:dyDescent="0.2"/>
  <cols>
    <col min="1" max="1" width="40.85546875" style="61" customWidth="1"/>
    <col min="2" max="2" width="11.85546875" style="61" customWidth="1"/>
    <col min="3" max="3" width="13.140625" style="61" customWidth="1"/>
    <col min="4" max="4" width="14.85546875" style="61" customWidth="1"/>
    <col min="5" max="5" width="12.28515625" style="61" customWidth="1"/>
    <col min="6" max="6" width="13.42578125" style="61" customWidth="1"/>
    <col min="7" max="7" width="20.7109375" style="61" customWidth="1"/>
    <col min="8" max="8" width="11.7109375" style="61" customWidth="1"/>
    <col min="9" max="10" width="11.85546875" style="61" customWidth="1"/>
    <col min="11" max="11" width="13.28515625" style="61" customWidth="1"/>
    <col min="12" max="27" width="8.85546875" style="61" customWidth="1"/>
    <col min="28" max="16384" width="17.28515625" style="61"/>
  </cols>
  <sheetData>
    <row r="1" spans="1:11" ht="20.25" customHeight="1" x14ac:dyDescent="0.3">
      <c r="A1" s="262" t="s">
        <v>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ht="20.25" customHeight="1" x14ac:dyDescent="0.3">
      <c r="A2" s="161" t="s">
        <v>152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1" ht="20.25" customHeight="1" x14ac:dyDescent="0.3">
      <c r="A3" s="161"/>
      <c r="B3" s="160"/>
      <c r="C3" s="160"/>
      <c r="D3" s="160"/>
      <c r="E3" s="160"/>
      <c r="F3" s="160"/>
      <c r="G3" s="160"/>
      <c r="H3" s="160"/>
      <c r="I3" s="160"/>
      <c r="J3" s="160"/>
      <c r="K3" s="160"/>
    </row>
    <row r="4" spans="1:11" ht="16.5" customHeight="1" x14ac:dyDescent="0.25">
      <c r="A4" s="264" t="s">
        <v>1</v>
      </c>
      <c r="B4" s="265"/>
      <c r="C4" s="265"/>
      <c r="D4" s="265"/>
      <c r="E4" s="265"/>
      <c r="F4" s="265"/>
      <c r="G4" s="63"/>
      <c r="H4" s="63"/>
      <c r="I4" s="63"/>
      <c r="J4" s="63"/>
      <c r="K4" s="63"/>
    </row>
    <row r="5" spans="1:11" ht="48" customHeight="1" thickBot="1" x14ac:dyDescent="0.3">
      <c r="A5" s="162" t="s">
        <v>3</v>
      </c>
      <c r="B5" s="163" t="s">
        <v>7</v>
      </c>
      <c r="C5" s="163" t="s">
        <v>8</v>
      </c>
      <c r="D5" s="163" t="s">
        <v>9</v>
      </c>
      <c r="E5" s="163" t="s">
        <v>52</v>
      </c>
      <c r="F5" s="163" t="s">
        <v>10</v>
      </c>
      <c r="G5" s="163" t="s">
        <v>11</v>
      </c>
      <c r="H5" s="163" t="s">
        <v>12</v>
      </c>
      <c r="I5" s="163" t="s">
        <v>13</v>
      </c>
      <c r="J5" s="163" t="s">
        <v>14</v>
      </c>
      <c r="K5" s="163" t="s">
        <v>15</v>
      </c>
    </row>
    <row r="6" spans="1:11" ht="21" customHeight="1" x14ac:dyDescent="0.25">
      <c r="A6" s="189" t="s">
        <v>111</v>
      </c>
      <c r="B6" s="171">
        <v>100</v>
      </c>
      <c r="C6" s="191" t="s">
        <v>135</v>
      </c>
      <c r="D6" s="171">
        <v>400</v>
      </c>
      <c r="E6" s="171">
        <v>150</v>
      </c>
      <c r="F6" s="191" t="s">
        <v>153</v>
      </c>
      <c r="G6" s="191" t="s">
        <v>124</v>
      </c>
      <c r="H6" s="171">
        <v>2</v>
      </c>
      <c r="I6" s="171">
        <v>3.5</v>
      </c>
      <c r="J6" s="256">
        <v>950</v>
      </c>
      <c r="K6" s="256">
        <v>410</v>
      </c>
    </row>
    <row r="7" spans="1:11" ht="21" customHeight="1" x14ac:dyDescent="0.25">
      <c r="A7" s="189" t="s">
        <v>128</v>
      </c>
      <c r="B7" s="171">
        <v>100</v>
      </c>
      <c r="C7" s="191" t="s">
        <v>135</v>
      </c>
      <c r="D7" s="171">
        <v>400</v>
      </c>
      <c r="E7" s="171">
        <v>150</v>
      </c>
      <c r="F7" s="191" t="s">
        <v>153</v>
      </c>
      <c r="G7" s="191" t="s">
        <v>124</v>
      </c>
      <c r="H7" s="171">
        <v>2</v>
      </c>
      <c r="I7" s="171">
        <v>3.5</v>
      </c>
      <c r="J7" s="256">
        <v>1275</v>
      </c>
      <c r="K7" s="256">
        <v>455</v>
      </c>
    </row>
    <row r="8" spans="1:11" ht="21" customHeight="1" x14ac:dyDescent="0.25">
      <c r="A8" s="202" t="s">
        <v>134</v>
      </c>
      <c r="B8" s="172">
        <v>400</v>
      </c>
      <c r="C8" s="191" t="s">
        <v>135</v>
      </c>
      <c r="D8" s="172">
        <v>1550</v>
      </c>
      <c r="E8" s="172">
        <v>370</v>
      </c>
      <c r="F8" s="210" t="s">
        <v>154</v>
      </c>
      <c r="G8" s="172" t="s">
        <v>17</v>
      </c>
      <c r="H8" s="172">
        <v>3.1</v>
      </c>
      <c r="I8" s="172">
        <v>7.3</v>
      </c>
      <c r="J8" s="257">
        <v>415</v>
      </c>
      <c r="K8" s="257">
        <v>225</v>
      </c>
    </row>
    <row r="9" spans="1:11" ht="18" customHeight="1" x14ac:dyDescent="0.25">
      <c r="A9" s="173" t="s">
        <v>136</v>
      </c>
      <c r="B9" s="174">
        <v>400</v>
      </c>
      <c r="C9" s="191" t="s">
        <v>135</v>
      </c>
      <c r="D9" s="174">
        <v>1450</v>
      </c>
      <c r="E9" s="174">
        <v>388</v>
      </c>
      <c r="F9" s="212" t="s">
        <v>155</v>
      </c>
      <c r="G9" s="172" t="s">
        <v>17</v>
      </c>
      <c r="H9" s="176">
        <v>2.7</v>
      </c>
      <c r="I9" s="176">
        <v>7.6</v>
      </c>
      <c r="J9" s="257">
        <v>375</v>
      </c>
      <c r="K9" s="257">
        <v>220</v>
      </c>
    </row>
    <row r="10" spans="1:11" ht="18" customHeight="1" x14ac:dyDescent="0.25">
      <c r="A10" s="173" t="s">
        <v>129</v>
      </c>
      <c r="B10" s="174">
        <v>400</v>
      </c>
      <c r="C10" s="191" t="s">
        <v>135</v>
      </c>
      <c r="D10" s="174">
        <v>800</v>
      </c>
      <c r="E10" s="174">
        <v>182</v>
      </c>
      <c r="F10" s="174" t="s">
        <v>156</v>
      </c>
      <c r="G10" s="174" t="s">
        <v>100</v>
      </c>
      <c r="H10" s="176">
        <v>2.2000000000000002</v>
      </c>
      <c r="I10" s="176">
        <v>6.5</v>
      </c>
      <c r="J10" s="257">
        <v>370</v>
      </c>
      <c r="K10" s="257">
        <v>305</v>
      </c>
    </row>
    <row r="11" spans="1:11" ht="18" customHeight="1" x14ac:dyDescent="0.25">
      <c r="A11" s="173" t="s">
        <v>137</v>
      </c>
      <c r="B11" s="174">
        <v>400</v>
      </c>
      <c r="C11" s="191" t="s">
        <v>135</v>
      </c>
      <c r="D11" s="174">
        <v>1550</v>
      </c>
      <c r="E11" s="174">
        <v>410</v>
      </c>
      <c r="F11" s="174" t="s">
        <v>157</v>
      </c>
      <c r="G11" s="174" t="s">
        <v>17</v>
      </c>
      <c r="H11" s="176">
        <v>2.8</v>
      </c>
      <c r="I11" s="176">
        <v>7.6</v>
      </c>
      <c r="J11" s="257">
        <v>370</v>
      </c>
      <c r="K11" s="257">
        <v>220</v>
      </c>
    </row>
    <row r="12" spans="1:11" ht="18" customHeight="1" x14ac:dyDescent="0.25">
      <c r="A12" s="173" t="s">
        <v>138</v>
      </c>
      <c r="B12" s="174">
        <v>800</v>
      </c>
      <c r="C12" s="191" t="s">
        <v>135</v>
      </c>
      <c r="D12" s="174">
        <v>1550</v>
      </c>
      <c r="E12" s="174">
        <v>267</v>
      </c>
      <c r="F12" s="212" t="s">
        <v>158</v>
      </c>
      <c r="G12" s="174" t="s">
        <v>17</v>
      </c>
      <c r="H12" s="176">
        <v>2.8</v>
      </c>
      <c r="I12" s="176">
        <v>7.8</v>
      </c>
      <c r="J12" s="257">
        <v>265</v>
      </c>
      <c r="K12" s="257">
        <v>220</v>
      </c>
    </row>
    <row r="13" spans="1:11" ht="18" customHeight="1" x14ac:dyDescent="0.25">
      <c r="A13" s="173" t="s">
        <v>130</v>
      </c>
      <c r="B13" s="174">
        <v>550</v>
      </c>
      <c r="C13" s="191" t="s">
        <v>135</v>
      </c>
      <c r="D13" s="174">
        <v>1500</v>
      </c>
      <c r="E13" s="174">
        <v>288</v>
      </c>
      <c r="F13" s="212" t="s">
        <v>159</v>
      </c>
      <c r="G13" s="174" t="s">
        <v>17</v>
      </c>
      <c r="H13" s="176">
        <v>3.3</v>
      </c>
      <c r="I13" s="176">
        <v>7</v>
      </c>
      <c r="J13" s="257">
        <v>400</v>
      </c>
      <c r="K13" s="257">
        <v>225</v>
      </c>
    </row>
    <row r="14" spans="1:11" ht="18" customHeight="1" x14ac:dyDescent="0.25">
      <c r="A14" s="173" t="s">
        <v>131</v>
      </c>
      <c r="B14" s="174">
        <v>500</v>
      </c>
      <c r="C14" s="191" t="s">
        <v>135</v>
      </c>
      <c r="D14" s="174">
        <v>1400</v>
      </c>
      <c r="E14" s="174">
        <v>300</v>
      </c>
      <c r="F14" s="212" t="s">
        <v>159</v>
      </c>
      <c r="G14" s="175" t="s">
        <v>17</v>
      </c>
      <c r="H14" s="176">
        <v>3</v>
      </c>
      <c r="I14" s="176">
        <v>7.3</v>
      </c>
      <c r="J14" s="257">
        <v>360</v>
      </c>
      <c r="K14" s="257">
        <v>220</v>
      </c>
    </row>
    <row r="15" spans="1:11" ht="18" customHeight="1" x14ac:dyDescent="0.25">
      <c r="A15" s="173" t="s">
        <v>132</v>
      </c>
      <c r="B15" s="175">
        <v>500</v>
      </c>
      <c r="C15" s="191" t="s">
        <v>135</v>
      </c>
      <c r="D15" s="175">
        <v>900</v>
      </c>
      <c r="E15" s="175">
        <v>160</v>
      </c>
      <c r="F15" s="174" t="s">
        <v>160</v>
      </c>
      <c r="G15" s="175" t="s">
        <v>100</v>
      </c>
      <c r="H15" s="179">
        <v>2.5</v>
      </c>
      <c r="I15" s="179">
        <v>6.3</v>
      </c>
      <c r="J15" s="257">
        <v>375</v>
      </c>
      <c r="K15" s="257">
        <v>320</v>
      </c>
    </row>
    <row r="16" spans="1:11" ht="18" customHeight="1" x14ac:dyDescent="0.25">
      <c r="A16" s="190" t="s">
        <v>139</v>
      </c>
      <c r="B16" s="177">
        <v>800</v>
      </c>
      <c r="C16" s="191" t="s">
        <v>135</v>
      </c>
      <c r="D16" s="177">
        <v>1500</v>
      </c>
      <c r="E16" s="177">
        <v>212</v>
      </c>
      <c r="F16" s="213" t="s">
        <v>161</v>
      </c>
      <c r="G16" s="177" t="s">
        <v>17</v>
      </c>
      <c r="H16" s="178">
        <v>3.3</v>
      </c>
      <c r="I16" s="178">
        <v>7.2</v>
      </c>
      <c r="J16" s="257">
        <v>310</v>
      </c>
      <c r="K16" s="257">
        <v>225</v>
      </c>
    </row>
    <row r="17" spans="1:11" ht="18.75" customHeight="1" thickBot="1" x14ac:dyDescent="0.3">
      <c r="A17" s="165" t="s">
        <v>112</v>
      </c>
      <c r="B17" s="166">
        <v>1200</v>
      </c>
      <c r="C17" s="191" t="s">
        <v>135</v>
      </c>
      <c r="D17" s="166">
        <v>1400</v>
      </c>
      <c r="E17" s="166">
        <v>80</v>
      </c>
      <c r="F17" s="211" t="s">
        <v>153</v>
      </c>
      <c r="G17" s="166" t="s">
        <v>17</v>
      </c>
      <c r="H17" s="167">
        <v>2.5</v>
      </c>
      <c r="I17" s="167">
        <v>10</v>
      </c>
      <c r="J17" s="258">
        <v>120</v>
      </c>
      <c r="K17" s="258">
        <v>150</v>
      </c>
    </row>
    <row r="18" spans="1:11" ht="18.75" customHeight="1" x14ac:dyDescent="0.2">
      <c r="A18" s="60" t="s">
        <v>125</v>
      </c>
      <c r="B18" s="206"/>
      <c r="C18" s="207"/>
      <c r="D18" s="206"/>
      <c r="E18" s="187"/>
      <c r="F18" s="203"/>
      <c r="G18" s="187"/>
      <c r="H18" s="204"/>
      <c r="I18" s="204"/>
      <c r="J18" s="205"/>
      <c r="K18" s="205"/>
    </row>
    <row r="19" spans="1:11" ht="18.75" customHeight="1" x14ac:dyDescent="0.2">
      <c r="A19" s="60" t="s">
        <v>126</v>
      </c>
      <c r="B19" s="206"/>
      <c r="C19" s="207"/>
      <c r="D19" s="206"/>
      <c r="E19" s="187"/>
      <c r="F19" s="203"/>
      <c r="G19" s="187"/>
      <c r="H19" s="204"/>
      <c r="I19" s="204"/>
      <c r="J19" s="205"/>
      <c r="K19" s="205"/>
    </row>
    <row r="20" spans="1:11" ht="18" customHeight="1" x14ac:dyDescent="0.2">
      <c r="A20" s="60" t="s">
        <v>133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</row>
    <row r="21" spans="1:11" ht="18" customHeight="1" x14ac:dyDescent="0.2">
      <c r="B21" s="60"/>
      <c r="C21" s="164"/>
      <c r="D21" s="164"/>
      <c r="E21" s="164"/>
      <c r="F21" s="164"/>
      <c r="G21" s="164"/>
      <c r="H21" s="164"/>
      <c r="I21" s="60"/>
      <c r="J21" s="60"/>
      <c r="K21" s="60"/>
    </row>
    <row r="22" spans="1:11" ht="17.25" customHeight="1" x14ac:dyDescent="0.2">
      <c r="B22" s="60"/>
      <c r="C22" s="164"/>
      <c r="D22" s="164"/>
      <c r="E22" s="164"/>
      <c r="F22" s="164"/>
      <c r="G22" s="164"/>
      <c r="H22" s="164"/>
      <c r="I22" s="60"/>
      <c r="J22" s="60"/>
      <c r="K22" s="60"/>
    </row>
    <row r="23" spans="1:11" ht="33" customHeight="1" x14ac:dyDescent="0.25">
      <c r="A23" s="64" t="s">
        <v>23</v>
      </c>
      <c r="B23" s="164"/>
      <c r="C23" s="164"/>
      <c r="D23" s="164"/>
      <c r="E23" s="164"/>
      <c r="F23" s="164"/>
      <c r="G23" s="164"/>
      <c r="H23" s="164"/>
      <c r="I23" s="60"/>
      <c r="J23" s="60"/>
      <c r="K23" s="60"/>
    </row>
    <row r="24" spans="1:11" ht="34.5" customHeight="1" thickBot="1" x14ac:dyDescent="0.3">
      <c r="A24" s="165"/>
      <c r="B24" s="215"/>
      <c r="C24" s="168" t="s">
        <v>99</v>
      </c>
      <c r="D24" s="163" t="s">
        <v>17</v>
      </c>
      <c r="E24" s="163"/>
      <c r="F24" s="169" t="s">
        <v>24</v>
      </c>
      <c r="G24" s="170" t="s">
        <v>19</v>
      </c>
      <c r="H24" s="164"/>
      <c r="I24" s="60"/>
      <c r="J24" s="60"/>
      <c r="K24" s="60"/>
    </row>
    <row r="25" spans="1:11" ht="12.75" customHeight="1" x14ac:dyDescent="0.25">
      <c r="A25" s="180" t="s">
        <v>26</v>
      </c>
      <c r="B25" s="216"/>
      <c r="C25" s="181">
        <v>28</v>
      </c>
      <c r="D25" s="181">
        <v>50</v>
      </c>
      <c r="E25" s="181"/>
      <c r="F25" s="261">
        <v>4.45</v>
      </c>
      <c r="G25" s="208" t="s">
        <v>27</v>
      </c>
      <c r="H25" s="164"/>
      <c r="I25" s="60"/>
      <c r="J25" s="60"/>
      <c r="K25" s="60"/>
    </row>
    <row r="26" spans="1:11" ht="12.75" customHeight="1" x14ac:dyDescent="0.25">
      <c r="A26" s="173" t="s">
        <v>28</v>
      </c>
      <c r="B26" s="217"/>
      <c r="C26" s="174">
        <v>20</v>
      </c>
      <c r="D26" s="174">
        <v>25</v>
      </c>
      <c r="E26" s="174"/>
      <c r="F26" s="258">
        <v>200</v>
      </c>
      <c r="G26" s="209" t="s">
        <v>29</v>
      </c>
      <c r="H26" s="164"/>
      <c r="I26" s="60"/>
      <c r="J26" s="60"/>
      <c r="K26" s="60"/>
    </row>
    <row r="27" spans="1:11" ht="12.75" customHeight="1" x14ac:dyDescent="0.25">
      <c r="A27" s="173" t="s">
        <v>30</v>
      </c>
      <c r="B27" s="217"/>
      <c r="C27" s="174">
        <v>20</v>
      </c>
      <c r="D27" s="174">
        <v>0</v>
      </c>
      <c r="E27" s="174"/>
      <c r="F27" s="251">
        <v>130</v>
      </c>
      <c r="G27" s="209" t="s">
        <v>29</v>
      </c>
      <c r="H27" s="164"/>
      <c r="I27" s="60"/>
      <c r="J27" s="60"/>
      <c r="K27" s="60"/>
    </row>
    <row r="28" spans="1:11" ht="12.75" customHeight="1" x14ac:dyDescent="0.25">
      <c r="A28" s="173" t="s">
        <v>31</v>
      </c>
      <c r="B28" s="217"/>
      <c r="C28" s="174">
        <v>27</v>
      </c>
      <c r="D28" s="174">
        <v>20</v>
      </c>
      <c r="E28" s="174"/>
      <c r="F28" s="258">
        <v>44.5</v>
      </c>
      <c r="G28" s="209" t="s">
        <v>29</v>
      </c>
      <c r="H28" s="164"/>
      <c r="I28" s="60"/>
      <c r="J28" s="60"/>
      <c r="K28" s="60"/>
    </row>
    <row r="29" spans="1:11" ht="15.75" customHeight="1" x14ac:dyDescent="0.25">
      <c r="A29" s="164" t="s">
        <v>32</v>
      </c>
      <c r="B29" s="218"/>
      <c r="C29" s="187">
        <v>5</v>
      </c>
      <c r="D29" s="187">
        <v>5</v>
      </c>
      <c r="E29" s="187"/>
      <c r="F29" s="259">
        <v>550</v>
      </c>
      <c r="G29" s="161" t="s">
        <v>29</v>
      </c>
      <c r="H29" s="164"/>
      <c r="I29" s="60"/>
      <c r="J29" s="60"/>
      <c r="K29" s="60"/>
    </row>
    <row r="30" spans="1:11" s="186" customFormat="1" ht="12.75" customHeight="1" x14ac:dyDescent="0.25">
      <c r="A30" s="173" t="s">
        <v>110</v>
      </c>
      <c r="B30" s="214"/>
      <c r="C30" s="214">
        <v>150.09</v>
      </c>
      <c r="D30" s="214">
        <v>176.82</v>
      </c>
      <c r="E30" s="188"/>
      <c r="F30" s="173"/>
      <c r="G30" s="173"/>
      <c r="H30" s="164"/>
      <c r="I30" s="164"/>
      <c r="J30" s="164"/>
      <c r="K30" s="164"/>
    </row>
    <row r="32" spans="1:11" s="194" customFormat="1" ht="15" customHeight="1" x14ac:dyDescent="0.25">
      <c r="A32" s="64" t="s">
        <v>123</v>
      </c>
      <c r="B32" s="193"/>
      <c r="C32" s="193"/>
      <c r="D32" s="193"/>
      <c r="E32" s="193"/>
      <c r="F32" s="64"/>
      <c r="G32" s="64"/>
      <c r="H32" s="64"/>
      <c r="I32" s="64"/>
      <c r="J32" s="64"/>
      <c r="K32" s="64"/>
    </row>
    <row r="33" spans="1:12" s="186" customFormat="1" ht="48" customHeight="1" x14ac:dyDescent="0.25">
      <c r="A33" s="195" t="s">
        <v>114</v>
      </c>
      <c r="B33" s="196" t="s">
        <v>115</v>
      </c>
      <c r="C33" s="196" t="s">
        <v>116</v>
      </c>
      <c r="D33" s="200" t="s">
        <v>117</v>
      </c>
      <c r="E33" s="192"/>
      <c r="F33" s="164"/>
      <c r="G33" s="164"/>
      <c r="H33" s="164"/>
      <c r="I33" s="164"/>
      <c r="J33" s="164"/>
      <c r="K33" s="164"/>
    </row>
    <row r="34" spans="1:12" s="186" customFormat="1" ht="15" customHeight="1" x14ac:dyDescent="0.2">
      <c r="A34" s="198" t="s">
        <v>118</v>
      </c>
      <c r="B34" s="199">
        <v>50</v>
      </c>
      <c r="C34" s="260">
        <v>175</v>
      </c>
      <c r="D34" s="253">
        <v>82.5</v>
      </c>
      <c r="E34" s="192"/>
      <c r="F34" s="164"/>
      <c r="G34" s="164"/>
      <c r="H34" s="164"/>
      <c r="I34" s="164"/>
      <c r="J34" s="164"/>
      <c r="K34" s="164"/>
    </row>
    <row r="35" spans="1:12" s="186" customFormat="1" ht="15" customHeight="1" x14ac:dyDescent="0.2">
      <c r="A35" s="198" t="s">
        <v>119</v>
      </c>
      <c r="B35" s="199">
        <v>315</v>
      </c>
      <c r="C35" s="260">
        <v>550</v>
      </c>
      <c r="D35" s="253">
        <v>98.44</v>
      </c>
      <c r="E35" s="192"/>
      <c r="F35" s="164"/>
      <c r="G35" s="164"/>
      <c r="H35" s="164"/>
      <c r="I35" s="164"/>
      <c r="J35" s="164"/>
      <c r="K35" s="164"/>
    </row>
    <row r="36" spans="1:12" s="186" customFormat="1" ht="15" customHeight="1" x14ac:dyDescent="0.2">
      <c r="A36" s="198" t="s">
        <v>26</v>
      </c>
      <c r="B36" s="199">
        <v>150</v>
      </c>
      <c r="C36" s="252" t="s">
        <v>163</v>
      </c>
      <c r="D36" s="253">
        <v>10.18</v>
      </c>
      <c r="E36" s="192"/>
      <c r="F36" s="164"/>
      <c r="G36" s="164"/>
      <c r="H36" s="164"/>
      <c r="I36" s="164"/>
      <c r="J36" s="164"/>
      <c r="K36" s="164"/>
    </row>
    <row r="37" spans="1:12" s="186" customFormat="1" ht="15" customHeight="1" x14ac:dyDescent="0.2">
      <c r="A37" s="198" t="s">
        <v>120</v>
      </c>
      <c r="B37" s="199">
        <v>75</v>
      </c>
      <c r="C37" s="260">
        <v>550</v>
      </c>
      <c r="D37" s="253">
        <v>18</v>
      </c>
      <c r="E37" s="192"/>
      <c r="F37" s="164"/>
      <c r="G37" s="164"/>
      <c r="H37" s="164"/>
      <c r="I37" s="164"/>
      <c r="J37" s="164"/>
      <c r="K37" s="164"/>
    </row>
    <row r="38" spans="1:12" s="186" customFormat="1" ht="15" customHeight="1" x14ac:dyDescent="0.2">
      <c r="A38" s="198" t="s">
        <v>140</v>
      </c>
      <c r="B38" s="199">
        <v>120</v>
      </c>
      <c r="C38" s="252" t="s">
        <v>150</v>
      </c>
      <c r="D38" s="253">
        <v>7.2</v>
      </c>
      <c r="E38" s="192"/>
      <c r="F38" s="164"/>
      <c r="G38" s="164"/>
      <c r="H38" s="164"/>
      <c r="I38" s="164"/>
      <c r="J38" s="164"/>
      <c r="K38" s="164"/>
    </row>
    <row r="39" spans="1:12" s="186" customFormat="1" ht="15" customHeight="1" x14ac:dyDescent="0.2">
      <c r="A39" s="198" t="s">
        <v>121</v>
      </c>
      <c r="B39" s="199">
        <v>630</v>
      </c>
      <c r="C39" s="252" t="s">
        <v>151</v>
      </c>
      <c r="D39" s="253">
        <v>22.05</v>
      </c>
      <c r="E39" s="192"/>
      <c r="F39" s="164"/>
      <c r="G39" s="164"/>
      <c r="H39" s="164"/>
      <c r="I39" s="164"/>
      <c r="J39" s="164"/>
      <c r="K39" s="164"/>
    </row>
    <row r="40" spans="1:12" s="186" customFormat="1" ht="15" customHeight="1" x14ac:dyDescent="0.2">
      <c r="A40" s="198" t="s">
        <v>31</v>
      </c>
      <c r="B40" s="199">
        <v>390</v>
      </c>
      <c r="C40" s="252" t="s">
        <v>164</v>
      </c>
      <c r="D40" s="253">
        <v>7.41</v>
      </c>
      <c r="E40" s="192"/>
      <c r="F40" s="164"/>
      <c r="G40" s="164"/>
      <c r="H40" s="164"/>
      <c r="I40" s="164"/>
      <c r="J40" s="164"/>
      <c r="K40" s="164"/>
    </row>
    <row r="41" spans="1:12" s="186" customFormat="1" ht="15" customHeight="1" x14ac:dyDescent="0.25">
      <c r="A41" s="201" t="s">
        <v>122</v>
      </c>
      <c r="B41" s="197"/>
      <c r="C41" s="197"/>
      <c r="D41" s="254">
        <v>255.63</v>
      </c>
      <c r="E41" s="192"/>
      <c r="F41" s="164"/>
      <c r="G41" s="164"/>
      <c r="H41" s="164"/>
      <c r="I41" s="164"/>
      <c r="J41" s="164"/>
      <c r="K41" s="164"/>
    </row>
    <row r="42" spans="1:12" ht="15" customHeight="1" x14ac:dyDescent="0.25">
      <c r="A42" s="195" t="s">
        <v>141</v>
      </c>
      <c r="B42" s="219"/>
      <c r="C42" s="219"/>
      <c r="D42" s="255">
        <v>1.7</v>
      </c>
      <c r="E42" s="60"/>
      <c r="F42" s="60"/>
      <c r="G42" s="60"/>
      <c r="H42" s="164"/>
      <c r="I42" s="60"/>
      <c r="J42" s="60"/>
      <c r="K42" s="60"/>
    </row>
    <row r="43" spans="1:12" ht="12.75" customHeight="1" x14ac:dyDescent="0.25">
      <c r="A43" s="89" t="s">
        <v>34</v>
      </c>
      <c r="B43" s="90"/>
      <c r="C43" s="90"/>
      <c r="D43" s="90"/>
      <c r="E43" s="90"/>
      <c r="F43" s="147" t="str">
        <f>HYPERLINK("http://fyi.extension.wisc.edu/wbic/","http://fyi.extension.wisc.edu/wbic/")</f>
        <v>http://fyi.extension.wisc.edu/wbic/</v>
      </c>
      <c r="G43" s="90"/>
      <c r="H43" s="90"/>
      <c r="I43" s="90"/>
      <c r="J43" s="90"/>
      <c r="K43" s="90"/>
      <c r="L43" s="90"/>
    </row>
    <row r="44" spans="1:12" ht="12.75" customHeight="1" x14ac:dyDescent="0.25">
      <c r="A44" s="89"/>
      <c r="B44" s="90"/>
      <c r="C44" s="90"/>
      <c r="D44" s="90"/>
      <c r="E44" s="90"/>
      <c r="F44" s="91"/>
      <c r="G44" s="90"/>
      <c r="H44" s="90"/>
      <c r="I44" s="90"/>
      <c r="J44" s="90"/>
      <c r="K44" s="90"/>
      <c r="L44" s="90"/>
    </row>
    <row r="45" spans="1:12" ht="12.75" customHeight="1" x14ac:dyDescent="0.2">
      <c r="A45" s="266" t="s">
        <v>43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</row>
    <row r="46" spans="1:12" ht="12.75" customHeight="1" x14ac:dyDescent="0.2">
      <c r="A46" s="267" t="s">
        <v>45</v>
      </c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</row>
  </sheetData>
  <mergeCells count="4">
    <mergeCell ref="A1:K1"/>
    <mergeCell ref="A4:F4"/>
    <mergeCell ref="A45:L45"/>
    <mergeCell ref="A46:L46"/>
  </mergeCells>
  <hyperlinks>
    <hyperlink ref="F43" r:id="rId1" display="http://fyi.uwex.edu/wbic/" xr:uid="{00000000-0004-0000-0000-000000000000}"/>
  </hyperlinks>
  <pageMargins left="0.7" right="0.7" top="0.75" bottom="0.75" header="0.3" footer="0.3"/>
  <pageSetup scale="74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FC06-D37E-4984-8765-FD3E7FEE2536}">
  <dimension ref="A1:K58"/>
  <sheetViews>
    <sheetView topLeftCell="A6" zoomScale="170" zoomScaleNormal="170" workbookViewId="0">
      <selection activeCell="H22" sqref="H22"/>
    </sheetView>
  </sheetViews>
  <sheetFormatPr defaultColWidth="17.28515625" defaultRowHeight="15" customHeight="1" x14ac:dyDescent="0.2"/>
  <cols>
    <col min="1" max="1" width="2.7109375" style="61" customWidth="1"/>
    <col min="2" max="2" width="8.85546875" style="61" customWidth="1"/>
    <col min="3" max="3" width="15.42578125" style="61" customWidth="1"/>
    <col min="4" max="4" width="12.140625" style="61" customWidth="1"/>
    <col min="5" max="5" width="5.7109375" style="61" customWidth="1"/>
    <col min="6" max="6" width="8.7109375" style="61" customWidth="1"/>
    <col min="7" max="7" width="9.140625" style="61" customWidth="1"/>
    <col min="8" max="8" width="13.7109375" style="61" customWidth="1"/>
    <col min="9" max="9" width="1.7109375" style="61" customWidth="1"/>
    <col min="10" max="10" width="4.7109375" style="61" customWidth="1"/>
    <col min="11" max="11" width="10.140625" style="61" customWidth="1"/>
    <col min="12" max="26" width="6.7109375" style="61" customWidth="1"/>
    <col min="27" max="16384" width="17.28515625" style="61"/>
  </cols>
  <sheetData>
    <row r="1" spans="1:10" ht="27" customHeight="1" x14ac:dyDescent="0.25">
      <c r="A1" s="268" t="s">
        <v>0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0" ht="16.5" customHeight="1" thickBot="1" x14ac:dyDescent="0.3">
      <c r="A2" s="96" t="s">
        <v>2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6" customHeight="1" x14ac:dyDescent="0.25">
      <c r="A3" s="99"/>
      <c r="B3" s="98"/>
      <c r="C3" s="98"/>
      <c r="D3" s="98"/>
      <c r="E3" s="98"/>
      <c r="F3" s="98"/>
      <c r="G3" s="98"/>
      <c r="H3" s="98"/>
      <c r="I3" s="98"/>
      <c r="J3" s="98"/>
    </row>
    <row r="4" spans="1:10" ht="12.75" customHeight="1" x14ac:dyDescent="0.2">
      <c r="A4" s="95"/>
      <c r="B4" s="220"/>
      <c r="C4" s="99" t="s">
        <v>4</v>
      </c>
      <c r="D4" s="137"/>
      <c r="E4" s="138"/>
      <c r="F4" s="140"/>
      <c r="G4" s="139"/>
      <c r="H4" s="99" t="s">
        <v>108</v>
      </c>
      <c r="I4" s="95"/>
      <c r="J4" s="95"/>
    </row>
    <row r="5" spans="1:10" ht="12.75" customHeight="1" x14ac:dyDescent="0.2">
      <c r="A5" s="95"/>
      <c r="B5" s="95"/>
      <c r="C5" s="100" t="s">
        <v>6</v>
      </c>
      <c r="D5" s="95"/>
      <c r="E5" s="95"/>
      <c r="F5" s="95"/>
      <c r="G5" s="95"/>
      <c r="H5" s="95"/>
      <c r="I5" s="95"/>
      <c r="J5" s="95"/>
    </row>
    <row r="6" spans="1:10" ht="15.75" customHeight="1" x14ac:dyDescent="0.2">
      <c r="A6" s="95"/>
      <c r="C6" s="99" t="s">
        <v>104</v>
      </c>
      <c r="D6" s="233" t="s">
        <v>109</v>
      </c>
      <c r="E6" s="236"/>
      <c r="F6" s="236"/>
      <c r="G6" s="236"/>
      <c r="H6" s="237"/>
      <c r="I6" s="95"/>
      <c r="J6" s="95"/>
    </row>
    <row r="7" spans="1:10" ht="12.75" customHeight="1" x14ac:dyDescent="0.2">
      <c r="A7" s="269" t="s">
        <v>16</v>
      </c>
      <c r="B7" s="270"/>
      <c r="C7" s="124"/>
      <c r="D7" s="124"/>
      <c r="E7" s="124"/>
      <c r="F7" s="124"/>
      <c r="G7" s="124"/>
      <c r="H7" s="124"/>
      <c r="I7" s="124"/>
      <c r="J7" s="124"/>
    </row>
    <row r="8" spans="1:10" ht="25.5" customHeight="1" x14ac:dyDescent="0.2">
      <c r="A8" s="101"/>
      <c r="B8" s="102"/>
      <c r="C8" s="102"/>
      <c r="D8" s="103" t="s">
        <v>18</v>
      </c>
      <c r="E8" s="104" t="s">
        <v>19</v>
      </c>
      <c r="F8" s="104" t="s">
        <v>20</v>
      </c>
      <c r="G8" s="104" t="s">
        <v>21</v>
      </c>
      <c r="H8" s="104" t="s">
        <v>22</v>
      </c>
      <c r="I8" s="105"/>
      <c r="J8" s="105"/>
    </row>
    <row r="9" spans="1:10" ht="12.75" customHeight="1" x14ac:dyDescent="0.2">
      <c r="A9" s="65" t="s">
        <v>127</v>
      </c>
      <c r="B9" s="95"/>
      <c r="C9" s="95"/>
      <c r="D9" s="221">
        <v>400</v>
      </c>
      <c r="E9" s="106" t="s">
        <v>25</v>
      </c>
      <c r="F9" s="222">
        <v>410</v>
      </c>
      <c r="G9" s="107" t="s">
        <v>33</v>
      </c>
      <c r="H9" s="92">
        <f>D9*(F9/100)</f>
        <v>1639.9999999999998</v>
      </c>
      <c r="I9" s="95"/>
      <c r="J9" s="95"/>
    </row>
    <row r="10" spans="1:10" ht="4.5" customHeight="1" x14ac:dyDescent="0.2">
      <c r="A10" s="95"/>
      <c r="B10" s="95"/>
      <c r="C10" s="95"/>
      <c r="D10" s="99"/>
      <c r="E10" s="99"/>
      <c r="F10" s="99" t="s">
        <v>35</v>
      </c>
      <c r="G10" s="99"/>
      <c r="H10" s="108"/>
      <c r="I10" s="99"/>
      <c r="J10" s="99"/>
    </row>
    <row r="11" spans="1:10" ht="12.75" customHeight="1" x14ac:dyDescent="0.2">
      <c r="A11" s="124" t="s">
        <v>36</v>
      </c>
      <c r="B11" s="124"/>
      <c r="C11" s="124"/>
      <c r="D11" s="124"/>
      <c r="E11" s="124"/>
      <c r="F11" s="124"/>
      <c r="G11" s="124"/>
      <c r="H11" s="125"/>
      <c r="I11" s="124"/>
      <c r="J11" s="124"/>
    </row>
    <row r="12" spans="1:10" ht="12.75" customHeight="1" x14ac:dyDescent="0.2">
      <c r="A12" s="101"/>
      <c r="B12" s="102"/>
      <c r="C12" s="102"/>
      <c r="D12" s="104" t="s">
        <v>37</v>
      </c>
      <c r="E12" s="104" t="s">
        <v>38</v>
      </c>
      <c r="F12" s="104" t="s">
        <v>39</v>
      </c>
      <c r="G12" s="104" t="s">
        <v>40</v>
      </c>
      <c r="H12" s="104" t="s">
        <v>41</v>
      </c>
      <c r="I12" s="109"/>
      <c r="J12" s="109"/>
    </row>
    <row r="13" spans="1:10" ht="12.75" customHeight="1" x14ac:dyDescent="0.2">
      <c r="A13" s="99" t="s">
        <v>42</v>
      </c>
      <c r="B13" s="110"/>
      <c r="C13" s="95"/>
      <c r="D13" s="99"/>
      <c r="E13" s="99"/>
      <c r="F13" s="99"/>
      <c r="G13" s="99"/>
      <c r="H13" s="99"/>
      <c r="I13" s="110"/>
      <c r="J13" s="110"/>
    </row>
    <row r="14" spans="1:10" ht="12.75" customHeight="1" x14ac:dyDescent="0.2">
      <c r="A14" s="95"/>
      <c r="B14" s="99" t="s">
        <v>44</v>
      </c>
      <c r="C14" s="99"/>
      <c r="D14" s="223">
        <v>100</v>
      </c>
      <c r="E14" s="106" t="s">
        <v>25</v>
      </c>
      <c r="F14" s="224">
        <v>950</v>
      </c>
      <c r="G14" s="107" t="s">
        <v>33</v>
      </c>
      <c r="H14" s="141">
        <f>D14*(F14/100)</f>
        <v>950</v>
      </c>
      <c r="I14" s="111"/>
      <c r="J14" s="95"/>
    </row>
    <row r="15" spans="1:10" ht="12.75" customHeight="1" x14ac:dyDescent="0.2">
      <c r="A15" s="95"/>
      <c r="B15" s="99" t="s">
        <v>46</v>
      </c>
      <c r="C15" s="99"/>
      <c r="D15" s="106"/>
      <c r="E15" s="106"/>
      <c r="F15" s="224">
        <v>3</v>
      </c>
      <c r="G15" s="106" t="s">
        <v>47</v>
      </c>
      <c r="H15" s="141">
        <f>F15</f>
        <v>3</v>
      </c>
      <c r="I15" s="111"/>
      <c r="J15" s="95"/>
    </row>
    <row r="16" spans="1:10" ht="12.75" customHeight="1" x14ac:dyDescent="0.2">
      <c r="A16" s="95"/>
      <c r="B16" s="99" t="s">
        <v>48</v>
      </c>
      <c r="C16" s="99"/>
      <c r="D16" s="106"/>
      <c r="E16" s="106"/>
      <c r="F16" s="106"/>
      <c r="G16" s="106"/>
      <c r="H16" s="93">
        <f>SUM(H14:H15)</f>
        <v>953</v>
      </c>
      <c r="I16" s="95"/>
      <c r="J16" s="95"/>
    </row>
    <row r="17" spans="1:10" ht="12.75" customHeight="1" x14ac:dyDescent="0.2">
      <c r="A17" s="124" t="s">
        <v>49</v>
      </c>
      <c r="B17" s="126"/>
      <c r="C17" s="126"/>
      <c r="D17" s="126"/>
      <c r="E17" s="126"/>
      <c r="F17" s="126"/>
      <c r="G17" s="126"/>
      <c r="H17" s="126"/>
      <c r="I17" s="127"/>
      <c r="J17" s="126"/>
    </row>
    <row r="18" spans="1:10" ht="12.75" customHeight="1" x14ac:dyDescent="0.2">
      <c r="A18" s="95"/>
      <c r="B18" s="99" t="s">
        <v>50</v>
      </c>
      <c r="C18" s="112"/>
      <c r="D18" s="225">
        <v>2</v>
      </c>
      <c r="E18" s="106" t="s">
        <v>51</v>
      </c>
      <c r="F18" s="99" t="s">
        <v>52</v>
      </c>
      <c r="G18" s="95"/>
      <c r="H18" s="142">
        <f>H19/D18</f>
        <v>150</v>
      </c>
      <c r="I18" s="95"/>
      <c r="J18" s="106" t="s">
        <v>53</v>
      </c>
    </row>
    <row r="19" spans="1:10" ht="12.75" customHeight="1" x14ac:dyDescent="0.2">
      <c r="A19" s="95"/>
      <c r="B19" s="99" t="s">
        <v>54</v>
      </c>
      <c r="C19" s="113"/>
      <c r="D19" s="226">
        <v>3.5</v>
      </c>
      <c r="E19" s="106" t="s">
        <v>55</v>
      </c>
      <c r="F19" s="99" t="s">
        <v>56</v>
      </c>
      <c r="G19" s="113"/>
      <c r="H19" s="142">
        <f>D9-D14</f>
        <v>300</v>
      </c>
      <c r="I19" s="95"/>
      <c r="J19" s="106" t="s">
        <v>57</v>
      </c>
    </row>
    <row r="20" spans="1:10" ht="12.75" customHeight="1" x14ac:dyDescent="0.2">
      <c r="A20" s="124" t="s">
        <v>58</v>
      </c>
      <c r="B20" s="126"/>
      <c r="C20" s="126"/>
      <c r="D20" s="126"/>
      <c r="E20" s="126"/>
      <c r="F20" s="124"/>
      <c r="G20" s="126"/>
      <c r="H20" s="128"/>
      <c r="I20" s="126"/>
      <c r="J20" s="129"/>
    </row>
    <row r="21" spans="1:10" ht="12.75" customHeight="1" x14ac:dyDescent="0.2">
      <c r="A21" s="114" t="s">
        <v>59</v>
      </c>
      <c r="B21" s="95"/>
      <c r="C21" s="115"/>
      <c r="D21" s="95"/>
      <c r="E21" s="95"/>
      <c r="F21" s="95"/>
      <c r="G21" s="95"/>
      <c r="H21" s="111"/>
      <c r="I21" s="95"/>
      <c r="J21" s="95"/>
    </row>
    <row r="22" spans="1:10" ht="12.75" customHeight="1" x14ac:dyDescent="0.2">
      <c r="A22" s="95"/>
      <c r="B22" s="99" t="s">
        <v>60</v>
      </c>
      <c r="C22" s="99"/>
      <c r="D22" s="95"/>
      <c r="E22" s="95"/>
      <c r="F22" s="95"/>
      <c r="G22" s="95"/>
      <c r="H22" s="227">
        <v>1.7</v>
      </c>
      <c r="I22" s="111"/>
      <c r="J22" s="95"/>
    </row>
    <row r="23" spans="1:10" ht="12.75" customHeight="1" x14ac:dyDescent="0.2">
      <c r="A23" s="95"/>
      <c r="B23" s="99" t="s">
        <v>61</v>
      </c>
      <c r="C23" s="95"/>
      <c r="D23" s="99"/>
      <c r="E23" s="95"/>
      <c r="F23" s="95"/>
      <c r="G23" s="99"/>
      <c r="H23" s="185">
        <f>H22*H18</f>
        <v>255</v>
      </c>
      <c r="I23" s="111"/>
      <c r="J23" s="95"/>
    </row>
    <row r="24" spans="1:10" ht="12.75" customHeight="1" x14ac:dyDescent="0.2">
      <c r="A24" s="95"/>
      <c r="B24" s="99" t="s">
        <v>62</v>
      </c>
      <c r="C24" s="95"/>
      <c r="D24" s="95"/>
      <c r="E24" s="95"/>
      <c r="F24" s="95"/>
      <c r="G24" s="95"/>
      <c r="H24" s="94">
        <f>H23/H19</f>
        <v>0.85</v>
      </c>
      <c r="I24" s="111"/>
      <c r="J24" s="95"/>
    </row>
    <row r="25" spans="1:10" ht="12.75" customHeight="1" x14ac:dyDescent="0.2">
      <c r="A25" s="124" t="s">
        <v>63</v>
      </c>
      <c r="B25" s="126"/>
      <c r="C25" s="126"/>
      <c r="D25" s="126"/>
      <c r="E25" s="126"/>
      <c r="F25" s="126"/>
      <c r="G25" s="126"/>
      <c r="H25" s="126"/>
      <c r="I25" s="127"/>
      <c r="J25" s="126"/>
    </row>
    <row r="26" spans="1:10" ht="12.75" customHeight="1" x14ac:dyDescent="0.2">
      <c r="A26" s="95"/>
      <c r="B26" s="99" t="s">
        <v>64</v>
      </c>
      <c r="C26" s="95"/>
      <c r="D26" s="223">
        <v>5</v>
      </c>
      <c r="E26" s="106" t="s">
        <v>65</v>
      </c>
      <c r="F26" s="116"/>
      <c r="G26" s="107"/>
      <c r="H26" s="141">
        <f>H16*(D26/100)</f>
        <v>47.650000000000006</v>
      </c>
      <c r="I26" s="111"/>
      <c r="J26" s="95"/>
    </row>
    <row r="27" spans="1:10" ht="12.75" customHeight="1" x14ac:dyDescent="0.2">
      <c r="A27" s="95"/>
      <c r="B27" s="99" t="s">
        <v>66</v>
      </c>
      <c r="C27" s="95"/>
      <c r="D27" s="144">
        <f>H16</f>
        <v>953</v>
      </c>
      <c r="E27" s="106" t="s">
        <v>67</v>
      </c>
      <c r="F27" s="223">
        <v>8</v>
      </c>
      <c r="G27" s="107" t="s">
        <v>68</v>
      </c>
      <c r="H27" s="141">
        <f>D27*(F27/100)*(H$18/365)</f>
        <v>31.331506849315065</v>
      </c>
      <c r="I27" s="117" t="s">
        <v>69</v>
      </c>
      <c r="J27" s="95"/>
    </row>
    <row r="28" spans="1:10" ht="12.75" customHeight="1" x14ac:dyDescent="0.2">
      <c r="A28" s="95"/>
      <c r="B28" s="99" t="s">
        <v>70</v>
      </c>
      <c r="C28" s="95"/>
      <c r="D28" s="144">
        <f>0.5*H23</f>
        <v>127.5</v>
      </c>
      <c r="E28" s="106" t="s">
        <v>67</v>
      </c>
      <c r="F28" s="223">
        <v>8</v>
      </c>
      <c r="G28" s="107" t="s">
        <v>68</v>
      </c>
      <c r="H28" s="141">
        <f>(D28)*(F28/100)*(H$18/365)</f>
        <v>4.1917808219178081</v>
      </c>
      <c r="I28" s="117" t="s">
        <v>69</v>
      </c>
      <c r="J28" s="95"/>
    </row>
    <row r="29" spans="1:10" ht="12.75" customHeight="1" x14ac:dyDescent="0.2">
      <c r="A29" s="95"/>
      <c r="B29" s="99" t="s">
        <v>71</v>
      </c>
      <c r="C29" s="95"/>
      <c r="D29" s="228">
        <v>750</v>
      </c>
      <c r="E29" s="106" t="s">
        <v>25</v>
      </c>
      <c r="F29" s="224">
        <v>60</v>
      </c>
      <c r="G29" s="107" t="s">
        <v>72</v>
      </c>
      <c r="H29" s="141">
        <f>D29*(F29/2000)</f>
        <v>22.5</v>
      </c>
      <c r="I29" s="111"/>
      <c r="J29" s="95"/>
    </row>
    <row r="30" spans="1:10" ht="12.75" customHeight="1" x14ac:dyDescent="0.2">
      <c r="A30" s="95"/>
      <c r="B30" s="99" t="s">
        <v>73</v>
      </c>
      <c r="C30" s="95"/>
      <c r="D30" s="106"/>
      <c r="E30" s="106"/>
      <c r="F30" s="224">
        <v>14</v>
      </c>
      <c r="G30" s="107" t="s">
        <v>47</v>
      </c>
      <c r="H30" s="141">
        <f>F30</f>
        <v>14</v>
      </c>
      <c r="I30" s="95"/>
      <c r="J30" s="110"/>
    </row>
    <row r="31" spans="1:10" ht="12.75" customHeight="1" x14ac:dyDescent="0.2">
      <c r="A31" s="95"/>
      <c r="B31" s="99" t="s">
        <v>74</v>
      </c>
      <c r="C31" s="95"/>
      <c r="D31" s="106"/>
      <c r="E31" s="106"/>
      <c r="F31" s="224">
        <v>25</v>
      </c>
      <c r="G31" s="107" t="s">
        <v>47</v>
      </c>
      <c r="H31" s="141">
        <f>F31</f>
        <v>25</v>
      </c>
      <c r="I31" s="111"/>
      <c r="J31" s="95"/>
    </row>
    <row r="32" spans="1:10" ht="12.75" customHeight="1" x14ac:dyDescent="0.2">
      <c r="A32" s="95"/>
      <c r="B32" s="271" t="s">
        <v>75</v>
      </c>
      <c r="C32" s="263"/>
      <c r="D32" s="263"/>
      <c r="E32" s="106"/>
      <c r="F32" s="224">
        <v>0</v>
      </c>
      <c r="G32" s="107" t="s">
        <v>76</v>
      </c>
      <c r="H32" s="141">
        <v>2.27</v>
      </c>
      <c r="I32" s="111"/>
      <c r="J32" s="95"/>
    </row>
    <row r="33" spans="1:10" ht="12.75" customHeight="1" x14ac:dyDescent="0.2">
      <c r="A33" s="95"/>
      <c r="B33" s="99" t="s">
        <v>77</v>
      </c>
      <c r="C33" s="95"/>
      <c r="D33" s="95"/>
      <c r="E33" s="106"/>
      <c r="F33" s="224">
        <v>20</v>
      </c>
      <c r="G33" s="107" t="s">
        <v>47</v>
      </c>
      <c r="H33" s="141">
        <f>F33</f>
        <v>20</v>
      </c>
      <c r="I33" s="111"/>
      <c r="J33" s="95"/>
    </row>
    <row r="34" spans="1:10" ht="12.75" customHeight="1" x14ac:dyDescent="0.2">
      <c r="A34" s="95"/>
      <c r="B34" s="99" t="s">
        <v>78</v>
      </c>
      <c r="C34" s="95"/>
      <c r="D34" s="95"/>
      <c r="E34" s="106"/>
      <c r="F34" s="224">
        <v>30</v>
      </c>
      <c r="G34" s="106" t="s">
        <v>47</v>
      </c>
      <c r="H34" s="141">
        <f>F34</f>
        <v>30</v>
      </c>
      <c r="I34" s="111"/>
      <c r="J34" s="95"/>
    </row>
    <row r="35" spans="1:10" ht="12.75" customHeight="1" x14ac:dyDescent="0.2">
      <c r="A35" s="95"/>
      <c r="B35" s="65" t="s">
        <v>162</v>
      </c>
      <c r="C35" s="95"/>
      <c r="D35" s="95"/>
      <c r="E35" s="106"/>
      <c r="F35" s="229">
        <v>44</v>
      </c>
      <c r="G35" s="73" t="s">
        <v>47</v>
      </c>
      <c r="H35" s="145">
        <f>F35</f>
        <v>44</v>
      </c>
      <c r="I35" s="111"/>
      <c r="J35" s="95"/>
    </row>
    <row r="36" spans="1:10" ht="12.75" customHeight="1" x14ac:dyDescent="0.2">
      <c r="A36" s="95"/>
      <c r="B36" s="99" t="s">
        <v>79</v>
      </c>
      <c r="C36" s="95"/>
      <c r="D36" s="106"/>
      <c r="E36" s="106"/>
      <c r="F36" s="229">
        <v>40</v>
      </c>
      <c r="G36" s="107" t="s">
        <v>47</v>
      </c>
      <c r="H36" s="145">
        <f>F36</f>
        <v>40</v>
      </c>
      <c r="I36" s="111"/>
      <c r="J36" s="95"/>
    </row>
    <row r="37" spans="1:10" ht="12.75" customHeight="1" x14ac:dyDescent="0.2">
      <c r="A37" s="95"/>
      <c r="B37" s="118" t="s">
        <v>80</v>
      </c>
      <c r="C37" s="86"/>
      <c r="D37" s="119"/>
      <c r="E37" s="119"/>
      <c r="F37" s="119"/>
      <c r="G37" s="119"/>
      <c r="H37" s="93">
        <f>SUM(H26:H36)</f>
        <v>280.94328767123284</v>
      </c>
      <c r="I37" s="111"/>
      <c r="J37" s="95"/>
    </row>
    <row r="38" spans="1:10" ht="12.75" customHeight="1" x14ac:dyDescent="0.2">
      <c r="A38" s="124" t="s">
        <v>81</v>
      </c>
      <c r="B38" s="124"/>
      <c r="C38" s="124"/>
      <c r="D38" s="124"/>
      <c r="E38" s="124"/>
      <c r="F38" s="124"/>
      <c r="G38" s="124"/>
      <c r="H38" s="124"/>
      <c r="I38" s="127"/>
      <c r="J38" s="126"/>
    </row>
    <row r="39" spans="1:10" ht="12.75" customHeight="1" x14ac:dyDescent="0.2">
      <c r="A39" s="114" t="s">
        <v>82</v>
      </c>
      <c r="B39" s="99"/>
      <c r="C39" s="99"/>
      <c r="D39" s="99"/>
      <c r="E39" s="99"/>
      <c r="F39" s="99"/>
      <c r="G39" s="99"/>
      <c r="H39" s="99"/>
      <c r="I39" s="111"/>
      <c r="J39" s="95"/>
    </row>
    <row r="40" spans="1:10" ht="12.75" customHeight="1" x14ac:dyDescent="0.2">
      <c r="A40" s="95"/>
      <c r="B40" s="99" t="s">
        <v>83</v>
      </c>
      <c r="C40" s="95"/>
      <c r="D40" s="230">
        <v>1.25</v>
      </c>
      <c r="E40" s="99" t="s">
        <v>84</v>
      </c>
      <c r="F40" s="95"/>
      <c r="G40" s="120"/>
      <c r="H40" s="94">
        <f>D40*H18</f>
        <v>187.5</v>
      </c>
      <c r="I40" s="111"/>
      <c r="J40" s="95"/>
    </row>
    <row r="41" spans="1:10" ht="12.75" customHeight="1" x14ac:dyDescent="0.2">
      <c r="A41" s="44" t="s">
        <v>107</v>
      </c>
      <c r="B41" s="132"/>
      <c r="C41" s="131"/>
      <c r="D41" s="133"/>
      <c r="E41" s="132"/>
      <c r="F41" s="131"/>
      <c r="G41" s="134"/>
      <c r="H41" s="135"/>
      <c r="I41" s="136"/>
      <c r="J41" s="131"/>
    </row>
    <row r="42" spans="1:10" ht="12.75" customHeight="1" x14ac:dyDescent="0.2">
      <c r="A42" s="95"/>
      <c r="B42" s="99" t="s">
        <v>85</v>
      </c>
      <c r="C42" s="95"/>
      <c r="D42" s="95"/>
      <c r="E42" s="95"/>
      <c r="F42" s="95"/>
      <c r="G42" s="95"/>
      <c r="H42" s="94">
        <f>(H23+H47+H37)/H19</f>
        <v>2.4114776255707762</v>
      </c>
      <c r="I42" s="111"/>
      <c r="J42" s="95"/>
    </row>
    <row r="43" spans="1:10" ht="12.75" customHeight="1" x14ac:dyDescent="0.2">
      <c r="A43" s="124" t="s">
        <v>86</v>
      </c>
      <c r="B43" s="124"/>
      <c r="C43" s="124"/>
      <c r="D43" s="124"/>
      <c r="E43" s="124"/>
      <c r="F43" s="124"/>
      <c r="G43" s="124"/>
      <c r="H43" s="124"/>
      <c r="I43" s="127"/>
      <c r="J43" s="126"/>
    </row>
    <row r="44" spans="1:10" ht="12.75" customHeight="1" x14ac:dyDescent="0.2">
      <c r="A44" s="95"/>
      <c r="B44" s="99" t="s">
        <v>87</v>
      </c>
      <c r="C44" s="95"/>
      <c r="D44" s="95"/>
      <c r="E44" s="95"/>
      <c r="F44" s="95"/>
      <c r="G44" s="95"/>
      <c r="H44" s="143">
        <f>H9</f>
        <v>1639.9999999999998</v>
      </c>
      <c r="I44" s="99"/>
      <c r="J44" s="99"/>
    </row>
    <row r="45" spans="1:10" ht="12.75" customHeight="1" x14ac:dyDescent="0.2">
      <c r="A45" s="95"/>
      <c r="B45" s="99" t="s">
        <v>88</v>
      </c>
      <c r="C45" s="95"/>
      <c r="D45" s="95"/>
      <c r="E45" s="95"/>
      <c r="F45" s="95"/>
      <c r="G45" s="95"/>
      <c r="H45" s="143">
        <f>H16+H23+H37</f>
        <v>1488.9432876712328</v>
      </c>
      <c r="I45" s="95"/>
      <c r="J45" s="95"/>
    </row>
    <row r="46" spans="1:10" ht="12.75" customHeight="1" x14ac:dyDescent="0.2">
      <c r="A46" s="99" t="s">
        <v>89</v>
      </c>
      <c r="B46" s="95"/>
      <c r="C46" s="99"/>
      <c r="D46" s="99"/>
      <c r="E46" s="99"/>
      <c r="F46" s="99"/>
      <c r="G46" s="99" t="s">
        <v>47</v>
      </c>
      <c r="H46" s="94">
        <f>H44-H45</f>
        <v>151.05671232876693</v>
      </c>
      <c r="I46" s="111"/>
      <c r="J46" s="95"/>
    </row>
    <row r="47" spans="1:10" ht="12.75" customHeight="1" x14ac:dyDescent="0.2">
      <c r="A47" s="95"/>
      <c r="B47" s="99" t="s">
        <v>90</v>
      </c>
      <c r="C47" s="95"/>
      <c r="D47" s="95"/>
      <c r="E47" s="95"/>
      <c r="F47" s="95"/>
      <c r="G47" s="95"/>
      <c r="H47" s="143">
        <f>H40</f>
        <v>187.5</v>
      </c>
      <c r="I47" s="99"/>
      <c r="J47" s="99"/>
    </row>
    <row r="48" spans="1:10" ht="12.75" customHeight="1" x14ac:dyDescent="0.2">
      <c r="A48" s="99" t="s">
        <v>91</v>
      </c>
      <c r="B48" s="95"/>
      <c r="C48" s="99"/>
      <c r="D48" s="99"/>
      <c r="E48" s="99"/>
      <c r="F48" s="99"/>
      <c r="G48" s="99" t="s">
        <v>47</v>
      </c>
      <c r="H48" s="94">
        <f>H46-H47</f>
        <v>-36.443287671233065</v>
      </c>
      <c r="I48" s="111"/>
      <c r="J48" s="95"/>
    </row>
    <row r="49" spans="1:11" ht="12.75" customHeight="1" x14ac:dyDescent="0.2">
      <c r="A49" s="124" t="s">
        <v>92</v>
      </c>
      <c r="B49" s="124"/>
      <c r="C49" s="124"/>
      <c r="D49" s="124"/>
      <c r="E49" s="124"/>
      <c r="F49" s="124"/>
      <c r="G49" s="124"/>
      <c r="H49" s="125"/>
      <c r="I49" s="125"/>
      <c r="J49" s="124"/>
    </row>
    <row r="50" spans="1:11" ht="12.75" customHeight="1" x14ac:dyDescent="0.2">
      <c r="A50" s="95"/>
      <c r="B50" s="99" t="s">
        <v>93</v>
      </c>
      <c r="C50" s="99"/>
      <c r="D50" s="95"/>
      <c r="E50" s="95"/>
      <c r="F50" s="95"/>
      <c r="G50" s="95"/>
      <c r="H50" s="146">
        <f>(H45+H47)/(D9/100)</f>
        <v>419.11082191780821</v>
      </c>
      <c r="I50" s="108"/>
      <c r="J50" s="99"/>
      <c r="K50" s="99"/>
    </row>
    <row r="51" spans="1:11" ht="12.75" customHeight="1" x14ac:dyDescent="0.2">
      <c r="A51" s="95"/>
      <c r="B51" s="99" t="s">
        <v>94</v>
      </c>
      <c r="C51" s="99"/>
      <c r="D51" s="95"/>
      <c r="E51" s="95"/>
      <c r="F51" s="95"/>
      <c r="G51" s="95"/>
      <c r="H51" s="146">
        <f>(H45+H47-H36)/(D9/100)</f>
        <v>409.11082191780821</v>
      </c>
      <c r="I51" s="95"/>
      <c r="J51" s="95"/>
      <c r="K51" s="95"/>
    </row>
    <row r="52" spans="1:11" ht="12.75" customHeight="1" x14ac:dyDescent="0.2">
      <c r="A52" s="99"/>
      <c r="B52" s="95"/>
      <c r="C52" s="99" t="s">
        <v>95</v>
      </c>
      <c r="D52" s="95"/>
      <c r="E52" s="95"/>
      <c r="F52" s="250">
        <f>D14</f>
        <v>100</v>
      </c>
      <c r="G52" s="99" t="s">
        <v>57</v>
      </c>
      <c r="H52" s="95"/>
      <c r="I52" s="111"/>
      <c r="J52" s="95"/>
      <c r="K52" s="95"/>
    </row>
    <row r="53" spans="1:11" ht="12.75" customHeight="1" x14ac:dyDescent="0.2">
      <c r="A53" s="95"/>
      <c r="B53" s="99" t="s">
        <v>96</v>
      </c>
      <c r="C53" s="95"/>
      <c r="D53" s="95"/>
      <c r="E53" s="95"/>
      <c r="F53" s="95"/>
      <c r="G53" s="95"/>
      <c r="H53" s="94">
        <f>(H9-H23-H37-H40-H15)/F52*100</f>
        <v>913.55671232876693</v>
      </c>
      <c r="I53" s="95"/>
      <c r="J53" s="95"/>
      <c r="K53" s="95"/>
    </row>
    <row r="54" spans="1:11" ht="12.75" customHeight="1" x14ac:dyDescent="0.2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95"/>
    </row>
    <row r="55" spans="1:11" ht="12.75" customHeight="1" x14ac:dyDescent="0.25">
      <c r="A55" s="121" t="s">
        <v>34</v>
      </c>
      <c r="B55" s="122"/>
      <c r="C55" s="122"/>
      <c r="D55" s="122"/>
      <c r="E55" s="147" t="str">
        <f>HYPERLINK("http://fyi.extension.wisc.edu/wbic/","http://fyi.extension.wisc.edu/wbic/")</f>
        <v>http://fyi.extension.wisc.edu/wbic/</v>
      </c>
      <c r="F55" s="122"/>
      <c r="G55" s="122"/>
      <c r="H55" s="122"/>
      <c r="I55" s="122"/>
      <c r="J55" s="122"/>
      <c r="K55" s="95"/>
    </row>
    <row r="56" spans="1:11" ht="9" customHeight="1" x14ac:dyDescent="0.25">
      <c r="A56" s="121"/>
      <c r="B56" s="122"/>
      <c r="C56" s="122"/>
      <c r="D56" s="122"/>
      <c r="E56" s="123"/>
      <c r="F56" s="122"/>
      <c r="G56" s="122"/>
      <c r="H56" s="122"/>
      <c r="I56" s="122"/>
      <c r="J56" s="122"/>
      <c r="K56" s="95"/>
    </row>
    <row r="57" spans="1:11" ht="24" customHeight="1" x14ac:dyDescent="0.2">
      <c r="A57" s="272" t="s">
        <v>43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ht="12.75" customHeight="1" x14ac:dyDescent="0.2">
      <c r="A58" s="273" t="s">
        <v>45</v>
      </c>
      <c r="B58" s="263"/>
      <c r="C58" s="263"/>
      <c r="D58" s="263"/>
      <c r="E58" s="263"/>
      <c r="F58" s="263"/>
      <c r="G58" s="263"/>
      <c r="H58" s="263"/>
      <c r="I58" s="263"/>
      <c r="J58" s="263"/>
      <c r="K58" s="263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171D6A78-B7A8-4C15-BF63-A9636B9E6825}"/>
  </hyperlinks>
  <pageMargins left="0.7" right="0.7" top="0.75" bottom="0.75" header="0.3" footer="0.3"/>
  <pageSetup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opLeftCell="A2" zoomScale="160" zoomScaleNormal="160" workbookViewId="0">
      <selection activeCell="H24" sqref="H24"/>
    </sheetView>
  </sheetViews>
  <sheetFormatPr defaultColWidth="17.28515625" defaultRowHeight="15" customHeight="1" x14ac:dyDescent="0.2"/>
  <cols>
    <col min="1" max="1" width="2.7109375" style="61" customWidth="1"/>
    <col min="2" max="2" width="8.85546875" style="61" customWidth="1"/>
    <col min="3" max="3" width="15.42578125" style="61" customWidth="1"/>
    <col min="4" max="4" width="12.140625" style="61" customWidth="1"/>
    <col min="5" max="5" width="5.7109375" style="61" customWidth="1"/>
    <col min="6" max="6" width="11.28515625" style="61" customWidth="1"/>
    <col min="7" max="7" width="9.140625" style="61" customWidth="1"/>
    <col min="8" max="8" width="12.42578125" style="61" customWidth="1"/>
    <col min="9" max="9" width="1.7109375" style="61" customWidth="1"/>
    <col min="10" max="10" width="4.7109375" style="61" customWidth="1"/>
    <col min="11" max="11" width="10.140625" style="61" customWidth="1"/>
    <col min="12" max="26" width="6.7109375" style="61" customWidth="1"/>
    <col min="27" max="16384" width="17.28515625" style="61"/>
  </cols>
  <sheetData>
    <row r="1" spans="1:10" ht="27" customHeight="1" x14ac:dyDescent="0.25">
      <c r="A1" s="268" t="s">
        <v>0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0" ht="16.5" customHeight="1" thickBot="1" x14ac:dyDescent="0.3">
      <c r="A2" s="96" t="s">
        <v>2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6" customHeight="1" x14ac:dyDescent="0.25">
      <c r="A3" s="99"/>
      <c r="B3" s="98"/>
      <c r="C3" s="98"/>
      <c r="D3" s="98"/>
      <c r="E3" s="98"/>
      <c r="F3" s="98"/>
      <c r="G3" s="98"/>
      <c r="H3" s="98"/>
      <c r="I3" s="98"/>
      <c r="J3" s="98"/>
    </row>
    <row r="4" spans="1:10" ht="12.75" customHeight="1" x14ac:dyDescent="0.2">
      <c r="A4" s="95"/>
      <c r="B4" s="231"/>
      <c r="C4" s="99" t="s">
        <v>4</v>
      </c>
      <c r="D4" s="137"/>
      <c r="E4" s="138"/>
      <c r="F4" s="140"/>
      <c r="G4" s="139"/>
      <c r="H4" s="99" t="s">
        <v>108</v>
      </c>
      <c r="I4" s="95"/>
      <c r="J4" s="95"/>
    </row>
    <row r="5" spans="1:10" ht="12.75" customHeight="1" x14ac:dyDescent="0.2">
      <c r="A5" s="95"/>
      <c r="B5" s="95"/>
      <c r="C5" s="100" t="s">
        <v>6</v>
      </c>
      <c r="D5" s="95"/>
      <c r="E5" s="95"/>
      <c r="F5" s="95"/>
      <c r="G5" s="95"/>
      <c r="H5" s="95"/>
      <c r="I5" s="95"/>
      <c r="J5" s="95"/>
    </row>
    <row r="6" spans="1:10" ht="15.75" customHeight="1" x14ac:dyDescent="0.2">
      <c r="A6" s="95"/>
      <c r="C6" s="99" t="s">
        <v>104</v>
      </c>
      <c r="D6" s="233" t="s">
        <v>113</v>
      </c>
      <c r="E6" s="234"/>
      <c r="F6" s="234"/>
      <c r="G6" s="234"/>
      <c r="H6" s="235"/>
      <c r="I6" s="95"/>
      <c r="J6" s="95"/>
    </row>
    <row r="7" spans="1:10" ht="12.75" customHeight="1" x14ac:dyDescent="0.2">
      <c r="A7" s="269" t="s">
        <v>16</v>
      </c>
      <c r="B7" s="270"/>
      <c r="C7" s="124"/>
      <c r="D7" s="124"/>
      <c r="E7" s="124"/>
      <c r="F7" s="124"/>
      <c r="G7" s="124"/>
      <c r="H7" s="124"/>
      <c r="I7" s="124"/>
      <c r="J7" s="124"/>
    </row>
    <row r="8" spans="1:10" ht="25.5" customHeight="1" x14ac:dyDescent="0.2">
      <c r="A8" s="101"/>
      <c r="B8" s="102"/>
      <c r="C8" s="102"/>
      <c r="D8" s="103" t="s">
        <v>18</v>
      </c>
      <c r="E8" s="104" t="s">
        <v>19</v>
      </c>
      <c r="F8" s="104" t="s">
        <v>20</v>
      </c>
      <c r="G8" s="104" t="s">
        <v>21</v>
      </c>
      <c r="H8" s="104" t="s">
        <v>22</v>
      </c>
      <c r="I8" s="105"/>
      <c r="J8" s="105"/>
    </row>
    <row r="9" spans="1:10" ht="12.75" customHeight="1" x14ac:dyDescent="0.2">
      <c r="A9" s="65" t="s">
        <v>127</v>
      </c>
      <c r="B9" s="95"/>
      <c r="C9" s="95"/>
      <c r="D9" s="221">
        <v>400</v>
      </c>
      <c r="E9" s="106" t="s">
        <v>25</v>
      </c>
      <c r="F9" s="222">
        <v>455</v>
      </c>
      <c r="G9" s="107" t="s">
        <v>33</v>
      </c>
      <c r="H9" s="92">
        <f>D9*(F9/100)</f>
        <v>1820</v>
      </c>
      <c r="I9" s="95"/>
      <c r="J9" s="95"/>
    </row>
    <row r="10" spans="1:10" ht="4.5" customHeight="1" x14ac:dyDescent="0.2">
      <c r="A10" s="95"/>
      <c r="B10" s="95"/>
      <c r="C10" s="95"/>
      <c r="D10" s="99"/>
      <c r="E10" s="99"/>
      <c r="F10" s="99">
        <v>455</v>
      </c>
      <c r="G10" s="99"/>
      <c r="H10" s="108"/>
      <c r="I10" s="99"/>
      <c r="J10" s="99"/>
    </row>
    <row r="11" spans="1:10" ht="12.75" customHeight="1" x14ac:dyDescent="0.2">
      <c r="A11" s="124" t="s">
        <v>36</v>
      </c>
      <c r="B11" s="124"/>
      <c r="C11" s="124"/>
      <c r="D11" s="124"/>
      <c r="E11" s="124"/>
      <c r="F11" s="124"/>
      <c r="G11" s="124"/>
      <c r="H11" s="125"/>
      <c r="I11" s="124"/>
      <c r="J11" s="124"/>
    </row>
    <row r="12" spans="1:10" ht="12.75" customHeight="1" x14ac:dyDescent="0.2">
      <c r="A12" s="101"/>
      <c r="B12" s="102"/>
      <c r="C12" s="102"/>
      <c r="D12" s="104" t="s">
        <v>37</v>
      </c>
      <c r="E12" s="104" t="s">
        <v>38</v>
      </c>
      <c r="F12" s="104" t="s">
        <v>39</v>
      </c>
      <c r="G12" s="104" t="s">
        <v>40</v>
      </c>
      <c r="H12" s="104" t="s">
        <v>41</v>
      </c>
      <c r="I12" s="109"/>
      <c r="J12" s="109"/>
    </row>
    <row r="13" spans="1:10" ht="12.75" customHeight="1" x14ac:dyDescent="0.2">
      <c r="A13" s="99" t="s">
        <v>42</v>
      </c>
      <c r="B13" s="110"/>
      <c r="C13" s="95"/>
      <c r="D13" s="99"/>
      <c r="E13" s="99"/>
      <c r="F13" s="99"/>
      <c r="G13" s="99"/>
      <c r="H13" s="99"/>
      <c r="I13" s="110"/>
      <c r="J13" s="110"/>
    </row>
    <row r="14" spans="1:10" ht="12.75" customHeight="1" x14ac:dyDescent="0.2">
      <c r="A14" s="95"/>
      <c r="B14" s="99" t="s">
        <v>44</v>
      </c>
      <c r="C14" s="99"/>
      <c r="D14" s="223">
        <v>100</v>
      </c>
      <c r="E14" s="106" t="s">
        <v>25</v>
      </c>
      <c r="F14" s="224">
        <v>1275</v>
      </c>
      <c r="G14" s="107" t="s">
        <v>33</v>
      </c>
      <c r="H14" s="141">
        <f>D14*(F14/100)</f>
        <v>1275</v>
      </c>
      <c r="I14" s="111"/>
      <c r="J14" s="95"/>
    </row>
    <row r="15" spans="1:10" ht="12.75" customHeight="1" x14ac:dyDescent="0.2">
      <c r="A15" s="95"/>
      <c r="B15" s="99" t="s">
        <v>46</v>
      </c>
      <c r="C15" s="99"/>
      <c r="D15" s="106"/>
      <c r="E15" s="106"/>
      <c r="F15" s="224">
        <v>3</v>
      </c>
      <c r="G15" s="106" t="s">
        <v>47</v>
      </c>
      <c r="H15" s="141">
        <f>F15</f>
        <v>3</v>
      </c>
      <c r="I15" s="111"/>
      <c r="J15" s="95"/>
    </row>
    <row r="16" spans="1:10" ht="12.75" customHeight="1" x14ac:dyDescent="0.2">
      <c r="A16" s="95"/>
      <c r="B16" s="99" t="s">
        <v>48</v>
      </c>
      <c r="C16" s="99"/>
      <c r="D16" s="106"/>
      <c r="E16" s="106"/>
      <c r="F16" s="106"/>
      <c r="G16" s="106"/>
      <c r="H16" s="93">
        <f>SUM(H14:H15)</f>
        <v>1278</v>
      </c>
      <c r="I16" s="95"/>
      <c r="J16" s="95"/>
    </row>
    <row r="17" spans="1:10" ht="12.75" customHeight="1" x14ac:dyDescent="0.2">
      <c r="A17" s="124" t="s">
        <v>49</v>
      </c>
      <c r="B17" s="126"/>
      <c r="C17" s="126"/>
      <c r="D17" s="126"/>
      <c r="E17" s="126"/>
      <c r="F17" s="126"/>
      <c r="G17" s="126"/>
      <c r="H17" s="126"/>
      <c r="I17" s="127"/>
      <c r="J17" s="126"/>
    </row>
    <row r="18" spans="1:10" ht="12.75" customHeight="1" x14ac:dyDescent="0.2">
      <c r="A18" s="95"/>
      <c r="B18" s="99" t="s">
        <v>50</v>
      </c>
      <c r="C18" s="112"/>
      <c r="D18" s="225">
        <v>2</v>
      </c>
      <c r="E18" s="106" t="s">
        <v>51</v>
      </c>
      <c r="F18" s="99" t="s">
        <v>52</v>
      </c>
      <c r="G18" s="95"/>
      <c r="H18" s="142">
        <f>H19/D18</f>
        <v>150</v>
      </c>
      <c r="I18" s="95"/>
      <c r="J18" s="106" t="s">
        <v>53</v>
      </c>
    </row>
    <row r="19" spans="1:10" ht="12.75" customHeight="1" x14ac:dyDescent="0.2">
      <c r="A19" s="95"/>
      <c r="B19" s="99" t="s">
        <v>54</v>
      </c>
      <c r="C19" s="113"/>
      <c r="D19" s="226">
        <v>3.5</v>
      </c>
      <c r="E19" s="106" t="s">
        <v>55</v>
      </c>
      <c r="F19" s="99" t="s">
        <v>56</v>
      </c>
      <c r="G19" s="113"/>
      <c r="H19" s="142">
        <f>D9-D14</f>
        <v>300</v>
      </c>
      <c r="I19" s="95"/>
      <c r="J19" s="106" t="s">
        <v>57</v>
      </c>
    </row>
    <row r="20" spans="1:10" ht="12.75" customHeight="1" x14ac:dyDescent="0.2">
      <c r="A20" s="124" t="s">
        <v>58</v>
      </c>
      <c r="B20" s="126"/>
      <c r="C20" s="126"/>
      <c r="D20" s="126"/>
      <c r="E20" s="126"/>
      <c r="F20" s="124"/>
      <c r="G20" s="126"/>
      <c r="H20" s="128"/>
      <c r="I20" s="126"/>
      <c r="J20" s="129"/>
    </row>
    <row r="21" spans="1:10" ht="12.75" customHeight="1" x14ac:dyDescent="0.2">
      <c r="A21" s="114" t="s">
        <v>59</v>
      </c>
      <c r="B21" s="95"/>
      <c r="C21" s="115"/>
      <c r="D21" s="95"/>
      <c r="E21" s="95"/>
      <c r="F21" s="95"/>
      <c r="G21" s="95"/>
      <c r="H21" s="111"/>
      <c r="I21" s="95"/>
      <c r="J21" s="95"/>
    </row>
    <row r="22" spans="1:10" ht="12.75" customHeight="1" x14ac:dyDescent="0.2">
      <c r="A22" s="95"/>
      <c r="B22" s="99" t="s">
        <v>60</v>
      </c>
      <c r="C22" s="99"/>
      <c r="D22" s="95"/>
      <c r="E22" s="95"/>
      <c r="F22" s="95"/>
      <c r="G22" s="95"/>
      <c r="H22" s="232">
        <v>1.7</v>
      </c>
      <c r="I22" s="111"/>
      <c r="J22" s="95"/>
    </row>
    <row r="23" spans="1:10" ht="12.75" customHeight="1" x14ac:dyDescent="0.2">
      <c r="A23" s="95"/>
      <c r="B23" s="99" t="s">
        <v>61</v>
      </c>
      <c r="C23" s="95"/>
      <c r="D23" s="99"/>
      <c r="E23" s="95"/>
      <c r="F23" s="95"/>
      <c r="G23" s="99"/>
      <c r="H23" s="185">
        <f>H22*H18</f>
        <v>255</v>
      </c>
      <c r="I23" s="111"/>
      <c r="J23" s="95"/>
    </row>
    <row r="24" spans="1:10" ht="12.75" customHeight="1" x14ac:dyDescent="0.2">
      <c r="A24" s="95"/>
      <c r="B24" s="99" t="s">
        <v>62</v>
      </c>
      <c r="C24" s="95"/>
      <c r="D24" s="95"/>
      <c r="E24" s="95"/>
      <c r="F24" s="95"/>
      <c r="G24" s="95"/>
      <c r="H24" s="94">
        <f>H23/H19</f>
        <v>0.85</v>
      </c>
      <c r="I24" s="111"/>
      <c r="J24" s="95"/>
    </row>
    <row r="25" spans="1:10" ht="12.75" customHeight="1" x14ac:dyDescent="0.2">
      <c r="A25" s="124" t="s">
        <v>63</v>
      </c>
      <c r="B25" s="126"/>
      <c r="C25" s="126"/>
      <c r="D25" s="126"/>
      <c r="E25" s="126"/>
      <c r="F25" s="126"/>
      <c r="G25" s="126"/>
      <c r="H25" s="126"/>
      <c r="I25" s="127"/>
      <c r="J25" s="126"/>
    </row>
    <row r="26" spans="1:10" ht="12.75" customHeight="1" x14ac:dyDescent="0.2">
      <c r="A26" s="95"/>
      <c r="B26" s="99" t="s">
        <v>64</v>
      </c>
      <c r="C26" s="95"/>
      <c r="D26" s="223">
        <v>5</v>
      </c>
      <c r="E26" s="106" t="s">
        <v>65</v>
      </c>
      <c r="F26" s="116"/>
      <c r="G26" s="107"/>
      <c r="H26" s="141">
        <f>H16*(D26/100)</f>
        <v>63.900000000000006</v>
      </c>
      <c r="I26" s="111"/>
      <c r="J26" s="95"/>
    </row>
    <row r="27" spans="1:10" ht="12.75" customHeight="1" x14ac:dyDescent="0.2">
      <c r="A27" s="95"/>
      <c r="B27" s="99" t="s">
        <v>66</v>
      </c>
      <c r="C27" s="95"/>
      <c r="D27" s="144">
        <f>H16</f>
        <v>1278</v>
      </c>
      <c r="E27" s="106" t="s">
        <v>67</v>
      </c>
      <c r="F27" s="223">
        <v>8</v>
      </c>
      <c r="G27" s="107" t="s">
        <v>68</v>
      </c>
      <c r="H27" s="141">
        <f>D27*(F27/100)*(H$18/365)</f>
        <v>42.016438356164386</v>
      </c>
      <c r="I27" s="117" t="s">
        <v>69</v>
      </c>
      <c r="J27" s="95"/>
    </row>
    <row r="28" spans="1:10" ht="12.75" customHeight="1" x14ac:dyDescent="0.2">
      <c r="A28" s="95"/>
      <c r="B28" s="99" t="s">
        <v>70</v>
      </c>
      <c r="C28" s="95"/>
      <c r="D28" s="144">
        <f>0.5*H23</f>
        <v>127.5</v>
      </c>
      <c r="E28" s="106" t="s">
        <v>67</v>
      </c>
      <c r="F28" s="223">
        <v>8</v>
      </c>
      <c r="G28" s="107" t="s">
        <v>68</v>
      </c>
      <c r="H28" s="141">
        <f>(D28)*(F28/100)*(H$18/365)</f>
        <v>4.1917808219178081</v>
      </c>
      <c r="I28" s="117" t="s">
        <v>69</v>
      </c>
      <c r="J28" s="95"/>
    </row>
    <row r="29" spans="1:10" ht="12.75" customHeight="1" x14ac:dyDescent="0.2">
      <c r="A29" s="95"/>
      <c r="B29" s="99" t="s">
        <v>71</v>
      </c>
      <c r="C29" s="95"/>
      <c r="D29" s="228">
        <v>750</v>
      </c>
      <c r="E29" s="106" t="s">
        <v>25</v>
      </c>
      <c r="F29" s="224">
        <v>60</v>
      </c>
      <c r="G29" s="107" t="s">
        <v>72</v>
      </c>
      <c r="H29" s="141">
        <f>D29*(F29/2000)</f>
        <v>22.5</v>
      </c>
      <c r="I29" s="111"/>
      <c r="J29" s="95"/>
    </row>
    <row r="30" spans="1:10" ht="12.75" customHeight="1" x14ac:dyDescent="0.2">
      <c r="A30" s="95"/>
      <c r="B30" s="99" t="s">
        <v>73</v>
      </c>
      <c r="C30" s="95"/>
      <c r="D30" s="106"/>
      <c r="E30" s="106"/>
      <c r="F30" s="224">
        <v>14</v>
      </c>
      <c r="G30" s="107" t="s">
        <v>47</v>
      </c>
      <c r="H30" s="141">
        <f>F30</f>
        <v>14</v>
      </c>
      <c r="I30" s="95"/>
      <c r="J30" s="110"/>
    </row>
    <row r="31" spans="1:10" ht="12.75" customHeight="1" x14ac:dyDescent="0.2">
      <c r="A31" s="95"/>
      <c r="B31" s="99" t="s">
        <v>74</v>
      </c>
      <c r="C31" s="95"/>
      <c r="D31" s="106"/>
      <c r="E31" s="106"/>
      <c r="F31" s="224">
        <v>25</v>
      </c>
      <c r="G31" s="107" t="s">
        <v>47</v>
      </c>
      <c r="H31" s="141">
        <f>F31</f>
        <v>25</v>
      </c>
      <c r="I31" s="111"/>
      <c r="J31" s="95"/>
    </row>
    <row r="32" spans="1:10" ht="12.75" customHeight="1" x14ac:dyDescent="0.2">
      <c r="A32" s="95"/>
      <c r="B32" s="271" t="s">
        <v>75</v>
      </c>
      <c r="C32" s="263"/>
      <c r="D32" s="263"/>
      <c r="E32" s="106"/>
      <c r="F32" s="224">
        <v>0</v>
      </c>
      <c r="G32" s="107" t="s">
        <v>76</v>
      </c>
      <c r="H32" s="141">
        <v>2.27</v>
      </c>
      <c r="I32" s="111"/>
      <c r="J32" s="95"/>
    </row>
    <row r="33" spans="1:10" ht="12.75" customHeight="1" x14ac:dyDescent="0.2">
      <c r="A33" s="95"/>
      <c r="B33" s="99" t="s">
        <v>77</v>
      </c>
      <c r="C33" s="95"/>
      <c r="D33" s="95"/>
      <c r="E33" s="106"/>
      <c r="F33" s="224">
        <v>20</v>
      </c>
      <c r="G33" s="107" t="s">
        <v>47</v>
      </c>
      <c r="H33" s="141">
        <f>F33</f>
        <v>20</v>
      </c>
      <c r="I33" s="111"/>
      <c r="J33" s="95"/>
    </row>
    <row r="34" spans="1:10" ht="12.75" customHeight="1" x14ac:dyDescent="0.2">
      <c r="A34" s="95"/>
      <c r="B34" s="99" t="s">
        <v>78</v>
      </c>
      <c r="C34" s="95"/>
      <c r="D34" s="95"/>
      <c r="E34" s="106"/>
      <c r="F34" s="224">
        <v>30</v>
      </c>
      <c r="G34" s="106" t="s">
        <v>47</v>
      </c>
      <c r="H34" s="141">
        <f>F34</f>
        <v>30</v>
      </c>
      <c r="I34" s="111"/>
      <c r="J34" s="95"/>
    </row>
    <row r="35" spans="1:10" ht="12.75" customHeight="1" x14ac:dyDescent="0.2">
      <c r="A35" s="95"/>
      <c r="B35" s="65" t="s">
        <v>162</v>
      </c>
      <c r="C35" s="95"/>
      <c r="D35" s="95"/>
      <c r="E35" s="106"/>
      <c r="F35" s="229">
        <v>50</v>
      </c>
      <c r="G35" s="106"/>
      <c r="H35" s="145">
        <f>F35</f>
        <v>50</v>
      </c>
      <c r="I35" s="111"/>
      <c r="J35" s="95"/>
    </row>
    <row r="36" spans="1:10" ht="12.75" customHeight="1" x14ac:dyDescent="0.2">
      <c r="A36" s="95"/>
      <c r="B36" s="99" t="s">
        <v>79</v>
      </c>
      <c r="C36" s="95"/>
      <c r="D36" s="106"/>
      <c r="E36" s="106"/>
      <c r="F36" s="229">
        <v>40</v>
      </c>
      <c r="G36" s="107" t="s">
        <v>47</v>
      </c>
      <c r="H36" s="145">
        <f>F36</f>
        <v>40</v>
      </c>
      <c r="I36" s="111"/>
      <c r="J36" s="95"/>
    </row>
    <row r="37" spans="1:10" ht="12.75" customHeight="1" x14ac:dyDescent="0.2">
      <c r="A37" s="95"/>
      <c r="B37" s="118" t="s">
        <v>80</v>
      </c>
      <c r="C37" s="86"/>
      <c r="D37" s="119"/>
      <c r="E37" s="119"/>
      <c r="F37" s="119"/>
      <c r="G37" s="119"/>
      <c r="H37" s="93">
        <f>SUM(H26:H36)</f>
        <v>313.87821917808219</v>
      </c>
      <c r="I37" s="111"/>
      <c r="J37" s="95"/>
    </row>
    <row r="38" spans="1:10" ht="12.75" customHeight="1" x14ac:dyDescent="0.2">
      <c r="A38" s="124" t="s">
        <v>81</v>
      </c>
      <c r="B38" s="124"/>
      <c r="C38" s="124"/>
      <c r="D38" s="124"/>
      <c r="E38" s="124"/>
      <c r="F38" s="124"/>
      <c r="G38" s="124"/>
      <c r="H38" s="124"/>
      <c r="I38" s="127"/>
      <c r="J38" s="126"/>
    </row>
    <row r="39" spans="1:10" ht="12.75" customHeight="1" x14ac:dyDescent="0.2">
      <c r="A39" s="114" t="s">
        <v>82</v>
      </c>
      <c r="B39" s="99"/>
      <c r="C39" s="99"/>
      <c r="D39" s="99"/>
      <c r="E39" s="99"/>
      <c r="F39" s="99"/>
      <c r="G39" s="99"/>
      <c r="H39" s="99"/>
      <c r="I39" s="111"/>
      <c r="J39" s="95"/>
    </row>
    <row r="40" spans="1:10" ht="12.75" customHeight="1" x14ac:dyDescent="0.2">
      <c r="A40" s="95"/>
      <c r="B40" s="99" t="s">
        <v>83</v>
      </c>
      <c r="C40" s="95"/>
      <c r="D40" s="230">
        <v>1.25</v>
      </c>
      <c r="E40" s="99" t="s">
        <v>84</v>
      </c>
      <c r="F40" s="95"/>
      <c r="G40" s="120"/>
      <c r="H40" s="94">
        <f>D40*H18</f>
        <v>187.5</v>
      </c>
      <c r="I40" s="111"/>
      <c r="J40" s="95"/>
    </row>
    <row r="41" spans="1:10" ht="12.75" customHeight="1" x14ac:dyDescent="0.2">
      <c r="A41" s="44" t="s">
        <v>107</v>
      </c>
      <c r="B41" s="132"/>
      <c r="C41" s="131"/>
      <c r="D41" s="133"/>
      <c r="E41" s="132"/>
      <c r="F41" s="131"/>
      <c r="G41" s="134"/>
      <c r="H41" s="135"/>
      <c r="I41" s="136"/>
      <c r="J41" s="131"/>
    </row>
    <row r="42" spans="1:10" ht="12.75" customHeight="1" x14ac:dyDescent="0.2">
      <c r="A42" s="95"/>
      <c r="B42" s="99" t="s">
        <v>85</v>
      </c>
      <c r="C42" s="95"/>
      <c r="D42" s="95"/>
      <c r="E42" s="95"/>
      <c r="F42" s="95"/>
      <c r="G42" s="95"/>
      <c r="H42" s="94">
        <f>(H23+H47+H37)/H19</f>
        <v>2.5212607305936072</v>
      </c>
      <c r="I42" s="111"/>
      <c r="J42" s="95"/>
    </row>
    <row r="43" spans="1:10" ht="12.75" customHeight="1" x14ac:dyDescent="0.2">
      <c r="A43" s="124" t="s">
        <v>86</v>
      </c>
      <c r="B43" s="124"/>
      <c r="C43" s="124"/>
      <c r="D43" s="124"/>
      <c r="E43" s="124"/>
      <c r="F43" s="124"/>
      <c r="G43" s="124"/>
      <c r="H43" s="124"/>
      <c r="I43" s="127"/>
      <c r="J43" s="126"/>
    </row>
    <row r="44" spans="1:10" ht="12.75" customHeight="1" x14ac:dyDescent="0.2">
      <c r="A44" s="95"/>
      <c r="B44" s="99" t="s">
        <v>87</v>
      </c>
      <c r="C44" s="95"/>
      <c r="D44" s="95"/>
      <c r="E44" s="95"/>
      <c r="F44" s="95"/>
      <c r="G44" s="95"/>
      <c r="H44" s="143">
        <f>H9</f>
        <v>1820</v>
      </c>
      <c r="I44" s="99"/>
      <c r="J44" s="99"/>
    </row>
    <row r="45" spans="1:10" ht="12.75" customHeight="1" x14ac:dyDescent="0.2">
      <c r="A45" s="95"/>
      <c r="B45" s="99" t="s">
        <v>88</v>
      </c>
      <c r="C45" s="95"/>
      <c r="D45" s="95"/>
      <c r="E45" s="95"/>
      <c r="F45" s="95"/>
      <c r="G45" s="95"/>
      <c r="H45" s="143">
        <f>H16+H23+H37</f>
        <v>1846.8782191780822</v>
      </c>
      <c r="I45" s="95"/>
      <c r="J45" s="95"/>
    </row>
    <row r="46" spans="1:10" ht="12.75" customHeight="1" x14ac:dyDescent="0.2">
      <c r="A46" s="99" t="s">
        <v>89</v>
      </c>
      <c r="B46" s="95"/>
      <c r="C46" s="99"/>
      <c r="D46" s="99"/>
      <c r="E46" s="99"/>
      <c r="F46" s="99"/>
      <c r="G46" s="99" t="s">
        <v>47</v>
      </c>
      <c r="H46" s="94">
        <f>H44-H45</f>
        <v>-26.87821917808219</v>
      </c>
      <c r="I46" s="111"/>
      <c r="J46" s="95"/>
    </row>
    <row r="47" spans="1:10" ht="12.75" customHeight="1" x14ac:dyDescent="0.2">
      <c r="A47" s="95"/>
      <c r="B47" s="99" t="s">
        <v>90</v>
      </c>
      <c r="C47" s="95"/>
      <c r="D47" s="95"/>
      <c r="E47" s="95"/>
      <c r="F47" s="95"/>
      <c r="G47" s="95"/>
      <c r="H47" s="143">
        <f>H40</f>
        <v>187.5</v>
      </c>
      <c r="I47" s="99"/>
      <c r="J47" s="99"/>
    </row>
    <row r="48" spans="1:10" ht="12.75" customHeight="1" x14ac:dyDescent="0.2">
      <c r="A48" s="99" t="s">
        <v>91</v>
      </c>
      <c r="B48" s="95"/>
      <c r="C48" s="99"/>
      <c r="D48" s="99"/>
      <c r="E48" s="99"/>
      <c r="F48" s="99"/>
      <c r="G48" s="99" t="s">
        <v>47</v>
      </c>
      <c r="H48" s="94">
        <f>H46-H47</f>
        <v>-214.37821917808219</v>
      </c>
      <c r="I48" s="111"/>
      <c r="J48" s="95"/>
    </row>
    <row r="49" spans="1:11" ht="12.75" customHeight="1" x14ac:dyDescent="0.2">
      <c r="A49" s="124" t="s">
        <v>92</v>
      </c>
      <c r="B49" s="124"/>
      <c r="C49" s="124"/>
      <c r="D49" s="124"/>
      <c r="E49" s="124"/>
      <c r="F49" s="124"/>
      <c r="G49" s="124"/>
      <c r="H49" s="125"/>
      <c r="I49" s="125"/>
      <c r="J49" s="124"/>
    </row>
    <row r="50" spans="1:11" ht="12.75" customHeight="1" x14ac:dyDescent="0.2">
      <c r="A50" s="95"/>
      <c r="B50" s="99" t="s">
        <v>93</v>
      </c>
      <c r="C50" s="99"/>
      <c r="D50" s="95"/>
      <c r="E50" s="95"/>
      <c r="F50" s="95"/>
      <c r="G50" s="95"/>
      <c r="H50" s="146">
        <f>(H45+H47)/(D9/100)</f>
        <v>508.59455479452055</v>
      </c>
      <c r="I50" s="108"/>
      <c r="J50" s="99"/>
      <c r="K50" s="99"/>
    </row>
    <row r="51" spans="1:11" ht="12.75" customHeight="1" x14ac:dyDescent="0.2">
      <c r="A51" s="95"/>
      <c r="B51" s="99" t="s">
        <v>94</v>
      </c>
      <c r="C51" s="99"/>
      <c r="D51" s="95"/>
      <c r="E51" s="95"/>
      <c r="F51" s="95"/>
      <c r="G51" s="95"/>
      <c r="H51" s="146">
        <f>(H45+H47-H36)/(D9/100)</f>
        <v>498.59455479452055</v>
      </c>
      <c r="I51" s="95"/>
      <c r="J51" s="95"/>
      <c r="K51" s="95"/>
    </row>
    <row r="52" spans="1:11" ht="12.75" customHeight="1" x14ac:dyDescent="0.2">
      <c r="A52" s="99"/>
      <c r="B52" s="95"/>
      <c r="C52" s="99" t="s">
        <v>95</v>
      </c>
      <c r="D52" s="95"/>
      <c r="E52" s="95"/>
      <c r="F52" s="250">
        <f>D14</f>
        <v>100</v>
      </c>
      <c r="G52" s="99" t="s">
        <v>57</v>
      </c>
      <c r="H52" s="95"/>
      <c r="I52" s="111"/>
      <c r="J52" s="95"/>
      <c r="K52" s="95"/>
    </row>
    <row r="53" spans="1:11" ht="12.75" customHeight="1" x14ac:dyDescent="0.2">
      <c r="A53" s="95"/>
      <c r="B53" s="99" t="s">
        <v>96</v>
      </c>
      <c r="C53" s="95"/>
      <c r="D53" s="95"/>
      <c r="E53" s="95"/>
      <c r="F53" s="95"/>
      <c r="G53" s="95"/>
      <c r="H53" s="94">
        <f>(H9-H23-H37-H40-H15)/F52*100</f>
        <v>1060.6217808219178</v>
      </c>
      <c r="I53" s="95"/>
      <c r="J53" s="95"/>
      <c r="K53" s="95"/>
    </row>
    <row r="54" spans="1:11" ht="12.75" customHeight="1" x14ac:dyDescent="0.2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95"/>
    </row>
    <row r="55" spans="1:11" ht="12.75" customHeight="1" x14ac:dyDescent="0.25">
      <c r="A55" s="121" t="s">
        <v>34</v>
      </c>
      <c r="B55" s="122"/>
      <c r="C55" s="122"/>
      <c r="D55" s="122"/>
      <c r="E55" s="147" t="str">
        <f>HYPERLINK("http://fyi.extension.wisc.edu/wbic/","http://fyi.extension.wisc.edu/wbic/")</f>
        <v>http://fyi.extension.wisc.edu/wbic/</v>
      </c>
      <c r="F55" s="122"/>
      <c r="G55" s="122"/>
      <c r="H55" s="122"/>
      <c r="I55" s="122"/>
      <c r="J55" s="122"/>
      <c r="K55" s="95"/>
    </row>
    <row r="56" spans="1:11" ht="9" customHeight="1" x14ac:dyDescent="0.25">
      <c r="A56" s="121"/>
      <c r="B56" s="122"/>
      <c r="C56" s="122"/>
      <c r="D56" s="122"/>
      <c r="E56" s="123"/>
      <c r="F56" s="122"/>
      <c r="G56" s="122"/>
      <c r="H56" s="122"/>
      <c r="I56" s="122"/>
      <c r="J56" s="122"/>
      <c r="K56" s="95"/>
    </row>
    <row r="57" spans="1:11" ht="24" customHeight="1" x14ac:dyDescent="0.2">
      <c r="A57" s="272" t="s">
        <v>43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ht="12.75" customHeight="1" x14ac:dyDescent="0.2">
      <c r="A58" s="273" t="s">
        <v>45</v>
      </c>
      <c r="B58" s="263"/>
      <c r="C58" s="263"/>
      <c r="D58" s="263"/>
      <c r="E58" s="263"/>
      <c r="F58" s="263"/>
      <c r="G58" s="263"/>
      <c r="H58" s="263"/>
      <c r="I58" s="263"/>
      <c r="J58" s="263"/>
      <c r="K58" s="263"/>
    </row>
  </sheetData>
  <mergeCells count="5">
    <mergeCell ref="A1:J1"/>
    <mergeCell ref="A7:B7"/>
    <mergeCell ref="B32:D32"/>
    <mergeCell ref="A58:K58"/>
    <mergeCell ref="A57:K57"/>
  </mergeCells>
  <hyperlinks>
    <hyperlink ref="E55" r:id="rId1" display="http://fyi.uwex.edu/wbic/" xr:uid="{00000000-0004-0000-0100-000000000000}"/>
  </hyperlinks>
  <pageMargins left="0.7" right="0.7" top="0.75" bottom="0.75" header="0.3" footer="0.3"/>
  <pageSetup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zoomScale="150" zoomScaleNormal="150" workbookViewId="0">
      <selection activeCell="N23" sqref="N23"/>
    </sheetView>
  </sheetViews>
  <sheetFormatPr defaultColWidth="17.28515625" defaultRowHeight="15" customHeight="1" x14ac:dyDescent="0.2"/>
  <cols>
    <col min="1" max="1" width="2.7109375" style="61" customWidth="1"/>
    <col min="2" max="2" width="8.85546875" style="61" customWidth="1"/>
    <col min="3" max="3" width="15.42578125" style="61" customWidth="1"/>
    <col min="4" max="4" width="12.140625" style="61" customWidth="1"/>
    <col min="5" max="5" width="5.7109375" style="61" customWidth="1"/>
    <col min="6" max="6" width="8.7109375" style="61" customWidth="1"/>
    <col min="7" max="7" width="9.140625" style="61" customWidth="1"/>
    <col min="8" max="8" width="13.85546875" style="61" customWidth="1"/>
    <col min="9" max="9" width="1.7109375" style="61" customWidth="1"/>
    <col min="10" max="10" width="4.7109375" style="61" customWidth="1"/>
    <col min="11" max="11" width="10.140625" style="61" customWidth="1"/>
    <col min="12" max="26" width="6.7109375" style="61" customWidth="1"/>
    <col min="27" max="16384" width="17.28515625" style="61"/>
  </cols>
  <sheetData>
    <row r="1" spans="1:10" ht="27" customHeight="1" x14ac:dyDescent="0.25">
      <c r="A1" s="274" t="s">
        <v>0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0" ht="16.5" customHeight="1" thickBot="1" x14ac:dyDescent="0.3">
      <c r="A2" s="62" t="s">
        <v>2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6" customHeight="1" x14ac:dyDescent="0.25">
      <c r="A3" s="65"/>
      <c r="B3" s="64"/>
      <c r="C3" s="64"/>
      <c r="D3" s="64"/>
      <c r="E3" s="64"/>
      <c r="F3" s="64"/>
      <c r="G3" s="64"/>
      <c r="H3" s="64"/>
      <c r="I3" s="64"/>
      <c r="J3" s="64"/>
    </row>
    <row r="4" spans="1:10" ht="12.75" customHeight="1" x14ac:dyDescent="0.2">
      <c r="A4" s="60"/>
      <c r="B4" s="238"/>
      <c r="C4" s="65" t="s">
        <v>4</v>
      </c>
      <c r="D4" s="150"/>
      <c r="E4" s="151"/>
      <c r="F4" s="152"/>
      <c r="G4" s="139"/>
      <c r="H4" s="65" t="s">
        <v>5</v>
      </c>
      <c r="I4" s="60"/>
      <c r="J4" s="60"/>
    </row>
    <row r="5" spans="1:10" ht="12.75" customHeight="1" x14ac:dyDescent="0.2">
      <c r="A5" s="60"/>
      <c r="B5" s="60"/>
      <c r="C5" s="66" t="s">
        <v>6</v>
      </c>
      <c r="D5" s="60"/>
      <c r="E5" s="60"/>
      <c r="F5" s="60"/>
      <c r="G5" s="60"/>
      <c r="H5" s="60"/>
      <c r="I5" s="60"/>
      <c r="J5" s="60"/>
    </row>
    <row r="6" spans="1:10" ht="15" customHeight="1" x14ac:dyDescent="0.2">
      <c r="A6" s="99" t="s">
        <v>104</v>
      </c>
      <c r="B6" s="60"/>
      <c r="C6" s="239" t="s">
        <v>142</v>
      </c>
      <c r="D6" s="236"/>
      <c r="E6" s="236"/>
      <c r="F6" s="236"/>
      <c r="G6" s="236"/>
      <c r="H6" s="237"/>
      <c r="I6" s="60"/>
      <c r="J6" s="60"/>
    </row>
    <row r="7" spans="1:10" ht="12.75" customHeight="1" x14ac:dyDescent="0.2">
      <c r="A7" s="275" t="s">
        <v>16</v>
      </c>
      <c r="B7" s="276"/>
      <c r="C7" s="53"/>
      <c r="D7" s="53"/>
      <c r="E7" s="53"/>
      <c r="F7" s="53"/>
      <c r="G7" s="53"/>
      <c r="H7" s="53"/>
      <c r="I7" s="53"/>
      <c r="J7" s="53"/>
    </row>
    <row r="8" spans="1:10" ht="25.5" customHeight="1" x14ac:dyDescent="0.2">
      <c r="A8" s="68"/>
      <c r="B8" s="69"/>
      <c r="C8" s="69"/>
      <c r="D8" s="70" t="s">
        <v>18</v>
      </c>
      <c r="E8" s="71" t="s">
        <v>19</v>
      </c>
      <c r="F8" s="71" t="s">
        <v>20</v>
      </c>
      <c r="G8" s="71" t="s">
        <v>21</v>
      </c>
      <c r="H8" s="71" t="s">
        <v>22</v>
      </c>
      <c r="I8" s="72"/>
      <c r="J8" s="72"/>
    </row>
    <row r="9" spans="1:10" ht="12.75" customHeight="1" x14ac:dyDescent="0.2">
      <c r="A9" s="65" t="s">
        <v>127</v>
      </c>
      <c r="B9" s="60"/>
      <c r="C9" s="60"/>
      <c r="D9" s="240">
        <v>1550</v>
      </c>
      <c r="E9" s="73" t="s">
        <v>25</v>
      </c>
      <c r="F9" s="241">
        <v>225</v>
      </c>
      <c r="G9" s="74" t="s">
        <v>33</v>
      </c>
      <c r="H9" s="15">
        <f>D9*(F9/100)</f>
        <v>3487.5</v>
      </c>
      <c r="I9" s="60"/>
      <c r="J9" s="60"/>
    </row>
    <row r="10" spans="1:10" ht="4.5" customHeight="1" x14ac:dyDescent="0.2">
      <c r="A10" s="60"/>
      <c r="B10" s="60"/>
      <c r="C10" s="60"/>
      <c r="D10" s="65"/>
      <c r="E10" s="65"/>
      <c r="F10" s="65" t="s">
        <v>35</v>
      </c>
      <c r="G10" s="65"/>
      <c r="H10" s="75"/>
      <c r="I10" s="65"/>
      <c r="J10" s="65"/>
    </row>
    <row r="11" spans="1:10" ht="12.75" customHeight="1" x14ac:dyDescent="0.2">
      <c r="A11" s="53" t="s">
        <v>36</v>
      </c>
      <c r="B11" s="53"/>
      <c r="C11" s="53"/>
      <c r="D11" s="53"/>
      <c r="E11" s="53"/>
      <c r="F11" s="53"/>
      <c r="G11" s="53"/>
      <c r="H11" s="54"/>
      <c r="I11" s="53"/>
      <c r="J11" s="53"/>
    </row>
    <row r="12" spans="1:10" ht="12.75" customHeight="1" x14ac:dyDescent="0.2">
      <c r="A12" s="68"/>
      <c r="B12" s="69"/>
      <c r="C12" s="69"/>
      <c r="D12" s="71" t="s">
        <v>37</v>
      </c>
      <c r="E12" s="71" t="s">
        <v>38</v>
      </c>
      <c r="F12" s="71" t="s">
        <v>39</v>
      </c>
      <c r="G12" s="71" t="s">
        <v>40</v>
      </c>
      <c r="H12" s="71" t="s">
        <v>41</v>
      </c>
      <c r="I12" s="76"/>
      <c r="J12" s="76"/>
    </row>
    <row r="13" spans="1:10" ht="12.75" customHeight="1" x14ac:dyDescent="0.2">
      <c r="A13" s="65" t="s">
        <v>42</v>
      </c>
      <c r="B13" s="148"/>
      <c r="C13" s="60"/>
      <c r="D13" s="65"/>
      <c r="E13" s="65"/>
      <c r="F13" s="65"/>
      <c r="G13" s="65"/>
      <c r="H13" s="65"/>
      <c r="I13" s="148"/>
      <c r="J13" s="148"/>
    </row>
    <row r="14" spans="1:10" ht="12.75" customHeight="1" x14ac:dyDescent="0.2">
      <c r="A14" s="60"/>
      <c r="B14" s="65" t="s">
        <v>44</v>
      </c>
      <c r="C14" s="65"/>
      <c r="D14" s="242">
        <v>400</v>
      </c>
      <c r="E14" s="73" t="s">
        <v>25</v>
      </c>
      <c r="F14" s="243">
        <v>415</v>
      </c>
      <c r="G14" s="74" t="s">
        <v>33</v>
      </c>
      <c r="H14" s="153">
        <f>D14*(F14/100)</f>
        <v>1660.0000000000002</v>
      </c>
      <c r="I14" s="77"/>
      <c r="J14" s="60"/>
    </row>
    <row r="15" spans="1:10" ht="12.75" customHeight="1" x14ac:dyDescent="0.2">
      <c r="A15" s="60"/>
      <c r="B15" s="65" t="s">
        <v>46</v>
      </c>
      <c r="C15" s="65"/>
      <c r="D15" s="73"/>
      <c r="E15" s="73"/>
      <c r="F15" s="243">
        <v>5</v>
      </c>
      <c r="G15" s="73" t="s">
        <v>47</v>
      </c>
      <c r="H15" s="153">
        <f>F15</f>
        <v>5</v>
      </c>
      <c r="I15" s="77"/>
      <c r="J15" s="60"/>
    </row>
    <row r="16" spans="1:10" ht="12.75" customHeight="1" x14ac:dyDescent="0.2">
      <c r="A16" s="60"/>
      <c r="B16" s="65" t="s">
        <v>48</v>
      </c>
      <c r="C16" s="65"/>
      <c r="D16" s="73"/>
      <c r="E16" s="73"/>
      <c r="F16" s="73"/>
      <c r="G16" s="73"/>
      <c r="H16" s="24">
        <f>SUM(H14:H15)</f>
        <v>1665.0000000000002</v>
      </c>
      <c r="I16" s="60"/>
      <c r="J16" s="60"/>
    </row>
    <row r="17" spans="1:10" ht="12.75" customHeight="1" x14ac:dyDescent="0.2">
      <c r="A17" s="67" t="s">
        <v>49</v>
      </c>
      <c r="B17" s="78"/>
      <c r="C17" s="78"/>
      <c r="D17" s="78"/>
      <c r="E17" s="78"/>
      <c r="F17" s="78"/>
      <c r="G17" s="78"/>
      <c r="H17" s="78"/>
      <c r="I17" s="79"/>
      <c r="J17" s="78"/>
    </row>
    <row r="18" spans="1:10" ht="12.75" customHeight="1" x14ac:dyDescent="0.2">
      <c r="A18" s="60"/>
      <c r="B18" s="65" t="s">
        <v>50</v>
      </c>
      <c r="C18" s="149"/>
      <c r="D18" s="244">
        <v>3.1</v>
      </c>
      <c r="E18" s="73" t="s">
        <v>51</v>
      </c>
      <c r="F18" s="65" t="s">
        <v>52</v>
      </c>
      <c r="G18" s="60"/>
      <c r="H18" s="154">
        <f>H19/D18</f>
        <v>370.96774193548384</v>
      </c>
      <c r="I18" s="60"/>
      <c r="J18" s="73" t="s">
        <v>53</v>
      </c>
    </row>
    <row r="19" spans="1:10" ht="12.75" customHeight="1" x14ac:dyDescent="0.2">
      <c r="A19" s="60"/>
      <c r="B19" s="65" t="s">
        <v>54</v>
      </c>
      <c r="C19" s="80"/>
      <c r="D19" s="245">
        <v>7.3</v>
      </c>
      <c r="E19" s="73" t="s">
        <v>55</v>
      </c>
      <c r="F19" s="65" t="s">
        <v>56</v>
      </c>
      <c r="G19" s="80"/>
      <c r="H19" s="154">
        <f>D9-D14</f>
        <v>1150</v>
      </c>
      <c r="I19" s="60"/>
      <c r="J19" s="73" t="s">
        <v>57</v>
      </c>
    </row>
    <row r="20" spans="1:10" ht="12.75" customHeight="1" x14ac:dyDescent="0.2">
      <c r="A20" s="53" t="s">
        <v>58</v>
      </c>
      <c r="B20" s="55"/>
      <c r="C20" s="55"/>
      <c r="D20" s="55"/>
      <c r="E20" s="55"/>
      <c r="F20" s="53"/>
      <c r="G20" s="55"/>
      <c r="H20" s="57"/>
      <c r="I20" s="55"/>
      <c r="J20" s="58"/>
    </row>
    <row r="21" spans="1:10" ht="12.75" customHeight="1" x14ac:dyDescent="0.2">
      <c r="A21" s="81" t="s">
        <v>59</v>
      </c>
      <c r="B21" s="60"/>
      <c r="C21" s="82"/>
      <c r="D21" s="60"/>
      <c r="E21" s="60"/>
      <c r="F21" s="60"/>
      <c r="G21" s="60"/>
      <c r="H21" s="77"/>
      <c r="I21" s="60"/>
      <c r="J21" s="60"/>
    </row>
    <row r="22" spans="1:10" ht="12.75" customHeight="1" x14ac:dyDescent="0.2">
      <c r="A22" s="60"/>
      <c r="B22" s="65" t="s">
        <v>60</v>
      </c>
      <c r="C22" s="65"/>
      <c r="D22" s="60"/>
      <c r="E22" s="60"/>
      <c r="F22" s="60"/>
      <c r="G22" s="60"/>
      <c r="H22" s="227">
        <v>2.33</v>
      </c>
      <c r="I22" s="77"/>
      <c r="J22" s="60"/>
    </row>
    <row r="23" spans="1:10" ht="12.75" customHeight="1" x14ac:dyDescent="0.2">
      <c r="A23" s="60"/>
      <c r="B23" s="65" t="s">
        <v>61</v>
      </c>
      <c r="C23" s="60"/>
      <c r="D23" s="65"/>
      <c r="E23" s="60"/>
      <c r="F23" s="60"/>
      <c r="G23" s="65"/>
      <c r="H23" s="184">
        <f>H22*H18</f>
        <v>864.35483870967744</v>
      </c>
      <c r="I23" s="77"/>
      <c r="J23" s="60"/>
    </row>
    <row r="24" spans="1:10" ht="12.75" customHeight="1" x14ac:dyDescent="0.2">
      <c r="A24" s="60"/>
      <c r="B24" s="65" t="s">
        <v>62</v>
      </c>
      <c r="C24" s="60"/>
      <c r="D24" s="60"/>
      <c r="E24" s="60"/>
      <c r="F24" s="60"/>
      <c r="G24" s="60"/>
      <c r="H24" s="40">
        <f>H23/H19</f>
        <v>0.75161290322580643</v>
      </c>
      <c r="I24" s="77"/>
      <c r="J24" s="60"/>
    </row>
    <row r="25" spans="1:10" ht="12.75" customHeight="1" x14ac:dyDescent="0.2">
      <c r="A25" s="53" t="s">
        <v>63</v>
      </c>
      <c r="B25" s="55"/>
      <c r="C25" s="55"/>
      <c r="D25" s="55"/>
      <c r="E25" s="55"/>
      <c r="F25" s="55"/>
      <c r="G25" s="55"/>
      <c r="H25" s="55"/>
      <c r="I25" s="56"/>
      <c r="J25" s="55"/>
    </row>
    <row r="26" spans="1:10" ht="12.75" customHeight="1" x14ac:dyDescent="0.2">
      <c r="A26" s="60"/>
      <c r="B26" s="65" t="s">
        <v>64</v>
      </c>
      <c r="C26" s="60"/>
      <c r="D26" s="242">
        <v>2</v>
      </c>
      <c r="E26" s="73" t="s">
        <v>65</v>
      </c>
      <c r="F26" s="83"/>
      <c r="G26" s="74"/>
      <c r="H26" s="153">
        <f>H16*(D26/100)</f>
        <v>33.300000000000004</v>
      </c>
      <c r="I26" s="77"/>
      <c r="J26" s="60"/>
    </row>
    <row r="27" spans="1:10" ht="12.75" customHeight="1" x14ac:dyDescent="0.2">
      <c r="A27" s="60"/>
      <c r="B27" s="65" t="s">
        <v>66</v>
      </c>
      <c r="C27" s="60"/>
      <c r="D27" s="158">
        <f>H16</f>
        <v>1665.0000000000002</v>
      </c>
      <c r="E27" s="73" t="s">
        <v>67</v>
      </c>
      <c r="F27" s="242">
        <v>8</v>
      </c>
      <c r="G27" s="74" t="s">
        <v>68</v>
      </c>
      <c r="H27" s="153">
        <f>D27*(F27/100)*(H$18/365)</f>
        <v>135.37781705700399</v>
      </c>
      <c r="I27" s="84" t="s">
        <v>69</v>
      </c>
      <c r="J27" s="60"/>
    </row>
    <row r="28" spans="1:10" ht="12.75" customHeight="1" x14ac:dyDescent="0.2">
      <c r="A28" s="60"/>
      <c r="B28" s="65" t="s">
        <v>70</v>
      </c>
      <c r="C28" s="60"/>
      <c r="D28" s="158">
        <f>0.5*H23</f>
        <v>432.17741935483872</v>
      </c>
      <c r="E28" s="73" t="s">
        <v>67</v>
      </c>
      <c r="F28" s="242">
        <v>8</v>
      </c>
      <c r="G28" s="74" t="s">
        <v>68</v>
      </c>
      <c r="H28" s="153">
        <f>(D28)*(F28/100)*(H$18/365)</f>
        <v>35.139480849001473</v>
      </c>
      <c r="I28" s="84" t="s">
        <v>69</v>
      </c>
      <c r="J28" s="60"/>
    </row>
    <row r="29" spans="1:10" ht="12.75" customHeight="1" x14ac:dyDescent="0.2">
      <c r="A29" s="60"/>
      <c r="B29" s="65" t="s">
        <v>71</v>
      </c>
      <c r="C29" s="60"/>
      <c r="D29" s="246">
        <v>1855</v>
      </c>
      <c r="E29" s="73" t="s">
        <v>25</v>
      </c>
      <c r="F29" s="243">
        <v>60</v>
      </c>
      <c r="G29" s="74" t="s">
        <v>72</v>
      </c>
      <c r="H29" s="153">
        <f>D29*(F29/2000)</f>
        <v>55.65</v>
      </c>
      <c r="I29" s="77"/>
      <c r="J29" s="60"/>
    </row>
    <row r="30" spans="1:10" ht="12.75" customHeight="1" x14ac:dyDescent="0.2">
      <c r="A30" s="60"/>
      <c r="B30" s="65" t="s">
        <v>73</v>
      </c>
      <c r="C30" s="60"/>
      <c r="D30" s="73"/>
      <c r="E30" s="73"/>
      <c r="F30" s="243">
        <v>12</v>
      </c>
      <c r="G30" s="74" t="s">
        <v>47</v>
      </c>
      <c r="H30" s="153">
        <f t="shared" ref="H30:H36" si="0">F30</f>
        <v>12</v>
      </c>
      <c r="I30" s="60"/>
      <c r="J30" s="148"/>
    </row>
    <row r="31" spans="1:10" ht="12.75" customHeight="1" x14ac:dyDescent="0.2">
      <c r="A31" s="60"/>
      <c r="B31" s="65" t="s">
        <v>74</v>
      </c>
      <c r="C31" s="60"/>
      <c r="D31" s="73"/>
      <c r="E31" s="73"/>
      <c r="F31" s="243">
        <v>20</v>
      </c>
      <c r="G31" s="74" t="s">
        <v>47</v>
      </c>
      <c r="H31" s="153">
        <f t="shared" si="0"/>
        <v>20</v>
      </c>
      <c r="I31" s="77"/>
      <c r="J31" s="60"/>
    </row>
    <row r="32" spans="1:10" ht="12.75" customHeight="1" x14ac:dyDescent="0.2">
      <c r="A32" s="60"/>
      <c r="B32" s="277" t="s">
        <v>75</v>
      </c>
      <c r="C32" s="263"/>
      <c r="D32" s="263"/>
      <c r="E32" s="73"/>
      <c r="F32" s="243">
        <v>10</v>
      </c>
      <c r="G32" s="74" t="s">
        <v>76</v>
      </c>
      <c r="H32" s="153">
        <f t="shared" si="0"/>
        <v>10</v>
      </c>
      <c r="I32" s="77"/>
      <c r="J32" s="60"/>
    </row>
    <row r="33" spans="1:10" ht="12.75" customHeight="1" x14ac:dyDescent="0.2">
      <c r="A33" s="60"/>
      <c r="B33" s="65" t="s">
        <v>77</v>
      </c>
      <c r="C33" s="60"/>
      <c r="D33" s="60"/>
      <c r="E33" s="73"/>
      <c r="F33" s="243">
        <v>20</v>
      </c>
      <c r="G33" s="74" t="s">
        <v>47</v>
      </c>
      <c r="H33" s="153">
        <f t="shared" si="0"/>
        <v>20</v>
      </c>
      <c r="I33" s="77"/>
      <c r="J33" s="60"/>
    </row>
    <row r="34" spans="1:10" ht="12.75" customHeight="1" x14ac:dyDescent="0.2">
      <c r="A34" s="60"/>
      <c r="B34" s="65" t="s">
        <v>78</v>
      </c>
      <c r="C34" s="60"/>
      <c r="D34" s="60"/>
      <c r="E34" s="73"/>
      <c r="F34" s="243">
        <v>50</v>
      </c>
      <c r="G34" s="73" t="s">
        <v>47</v>
      </c>
      <c r="H34" s="153">
        <f t="shared" si="0"/>
        <v>50</v>
      </c>
      <c r="I34" s="77"/>
      <c r="J34" s="60"/>
    </row>
    <row r="35" spans="1:10" ht="12.75" customHeight="1" x14ac:dyDescent="0.2">
      <c r="A35" s="60"/>
      <c r="B35" s="65" t="s">
        <v>162</v>
      </c>
      <c r="C35" s="60"/>
      <c r="D35" s="60"/>
      <c r="E35" s="73"/>
      <c r="F35" s="247">
        <v>156</v>
      </c>
      <c r="G35" s="73"/>
      <c r="H35" s="155">
        <f t="shared" si="0"/>
        <v>156</v>
      </c>
      <c r="I35" s="77"/>
      <c r="J35" s="60"/>
    </row>
    <row r="36" spans="1:10" ht="12.75" customHeight="1" x14ac:dyDescent="0.2">
      <c r="A36" s="60"/>
      <c r="B36" s="65" t="s">
        <v>79</v>
      </c>
      <c r="C36" s="60"/>
      <c r="D36" s="73"/>
      <c r="E36" s="73"/>
      <c r="F36" s="247">
        <v>35</v>
      </c>
      <c r="G36" s="74" t="s">
        <v>47</v>
      </c>
      <c r="H36" s="155">
        <f t="shared" si="0"/>
        <v>35</v>
      </c>
      <c r="I36" s="77"/>
      <c r="J36" s="60"/>
    </row>
    <row r="37" spans="1:10" ht="12.75" customHeight="1" x14ac:dyDescent="0.2">
      <c r="A37" s="60"/>
      <c r="B37" s="85" t="s">
        <v>80</v>
      </c>
      <c r="C37" s="86"/>
      <c r="D37" s="87"/>
      <c r="E37" s="87"/>
      <c r="F37" s="87"/>
      <c r="G37" s="87"/>
      <c r="H37" s="24">
        <f>SUM(H26:H36)</f>
        <v>562.46729790600546</v>
      </c>
      <c r="I37" s="77"/>
      <c r="J37" s="60"/>
    </row>
    <row r="38" spans="1:10" ht="12.75" customHeight="1" x14ac:dyDescent="0.2">
      <c r="A38" s="53" t="s">
        <v>81</v>
      </c>
      <c r="B38" s="53"/>
      <c r="C38" s="53"/>
      <c r="D38" s="53"/>
      <c r="E38" s="53"/>
      <c r="F38" s="53"/>
      <c r="G38" s="53"/>
      <c r="H38" s="53"/>
      <c r="I38" s="56"/>
      <c r="J38" s="55"/>
    </row>
    <row r="39" spans="1:10" ht="12.75" customHeight="1" x14ac:dyDescent="0.2">
      <c r="A39" s="81" t="s">
        <v>82</v>
      </c>
      <c r="B39" s="65"/>
      <c r="C39" s="65"/>
      <c r="D39" s="65"/>
      <c r="E39" s="65"/>
      <c r="F39" s="65"/>
      <c r="G39" s="65"/>
      <c r="H39" s="65"/>
      <c r="I39" s="77"/>
      <c r="J39" s="60"/>
    </row>
    <row r="40" spans="1:10" ht="12.75" customHeight="1" x14ac:dyDescent="0.2">
      <c r="A40" s="60"/>
      <c r="B40" s="65" t="s">
        <v>83</v>
      </c>
      <c r="C40" s="60"/>
      <c r="D40" s="248">
        <v>1.1000000000000001</v>
      </c>
      <c r="E40" s="65" t="s">
        <v>84</v>
      </c>
      <c r="F40" s="60"/>
      <c r="G40" s="88"/>
      <c r="H40" s="40">
        <f>D40*H18</f>
        <v>408.06451612903226</v>
      </c>
      <c r="I40" s="77"/>
      <c r="J40" s="60"/>
    </row>
    <row r="41" spans="1:10" ht="12.75" customHeight="1" x14ac:dyDescent="0.2">
      <c r="A41" s="44" t="s">
        <v>101</v>
      </c>
      <c r="B41" s="44"/>
      <c r="C41" s="43"/>
      <c r="D41" s="45"/>
      <c r="E41" s="44"/>
      <c r="F41" s="43"/>
      <c r="G41" s="46"/>
      <c r="H41" s="47"/>
      <c r="I41" s="48"/>
      <c r="J41" s="43"/>
    </row>
    <row r="42" spans="1:10" ht="12.75" customHeight="1" x14ac:dyDescent="0.2">
      <c r="A42" s="60"/>
      <c r="B42" s="65" t="s">
        <v>85</v>
      </c>
      <c r="C42" s="60"/>
      <c r="D42" s="60"/>
      <c r="E42" s="60"/>
      <c r="F42" s="60"/>
      <c r="G42" s="60"/>
      <c r="H42" s="40">
        <f>(H23+H47+H37)/H19</f>
        <v>1.5955536110823612</v>
      </c>
      <c r="I42" s="77"/>
      <c r="J42" s="60"/>
    </row>
    <row r="43" spans="1:10" ht="12.75" customHeight="1" x14ac:dyDescent="0.2">
      <c r="A43" s="53" t="s">
        <v>86</v>
      </c>
      <c r="B43" s="53"/>
      <c r="C43" s="53"/>
      <c r="D43" s="53"/>
      <c r="E43" s="53"/>
      <c r="F43" s="53"/>
      <c r="G43" s="53"/>
      <c r="H43" s="53"/>
      <c r="I43" s="56"/>
      <c r="J43" s="55"/>
    </row>
    <row r="44" spans="1:10" ht="12.75" customHeight="1" x14ac:dyDescent="0.2">
      <c r="A44" s="60"/>
      <c r="B44" s="65" t="s">
        <v>87</v>
      </c>
      <c r="C44" s="60"/>
      <c r="D44" s="60"/>
      <c r="E44" s="60"/>
      <c r="F44" s="60"/>
      <c r="G44" s="60"/>
      <c r="H44" s="156">
        <f>H9</f>
        <v>3487.5</v>
      </c>
      <c r="I44" s="65"/>
      <c r="J44" s="65"/>
    </row>
    <row r="45" spans="1:10" ht="12.75" customHeight="1" x14ac:dyDescent="0.2">
      <c r="A45" s="60"/>
      <c r="B45" s="65" t="s">
        <v>88</v>
      </c>
      <c r="C45" s="60"/>
      <c r="D45" s="60"/>
      <c r="E45" s="60"/>
      <c r="F45" s="60"/>
      <c r="G45" s="60"/>
      <c r="H45" s="156">
        <f>H16+H23+H37</f>
        <v>3091.8221366156831</v>
      </c>
      <c r="I45" s="60"/>
      <c r="J45" s="60"/>
    </row>
    <row r="46" spans="1:10" ht="12.75" customHeight="1" x14ac:dyDescent="0.2">
      <c r="A46" s="65" t="s">
        <v>89</v>
      </c>
      <c r="B46" s="60"/>
      <c r="C46" s="65"/>
      <c r="D46" s="65"/>
      <c r="E46" s="65"/>
      <c r="F46" s="65"/>
      <c r="G46" s="65" t="s">
        <v>47</v>
      </c>
      <c r="H46" s="40">
        <f>H44-H45</f>
        <v>395.67786338431688</v>
      </c>
      <c r="I46" s="77"/>
      <c r="J46" s="60"/>
    </row>
    <row r="47" spans="1:10" ht="12.75" customHeight="1" x14ac:dyDescent="0.2">
      <c r="A47" s="60"/>
      <c r="B47" s="65" t="s">
        <v>90</v>
      </c>
      <c r="C47" s="60"/>
      <c r="D47" s="60"/>
      <c r="E47" s="60"/>
      <c r="F47" s="60"/>
      <c r="G47" s="60"/>
      <c r="H47" s="156">
        <f>H40</f>
        <v>408.06451612903226</v>
      </c>
      <c r="I47" s="65"/>
      <c r="J47" s="65"/>
    </row>
    <row r="48" spans="1:10" ht="12.75" customHeight="1" x14ac:dyDescent="0.2">
      <c r="A48" s="65" t="s">
        <v>91</v>
      </c>
      <c r="B48" s="60"/>
      <c r="C48" s="65"/>
      <c r="D48" s="65"/>
      <c r="E48" s="65"/>
      <c r="F48" s="65"/>
      <c r="G48" s="65" t="s">
        <v>47</v>
      </c>
      <c r="H48" s="40">
        <f>H46-H47</f>
        <v>-12.386652744715377</v>
      </c>
      <c r="I48" s="77"/>
      <c r="J48" s="60"/>
    </row>
    <row r="49" spans="1:11" ht="12.75" customHeight="1" x14ac:dyDescent="0.2">
      <c r="A49" s="53" t="s">
        <v>92</v>
      </c>
      <c r="B49" s="53"/>
      <c r="C49" s="53"/>
      <c r="D49" s="53"/>
      <c r="E49" s="53"/>
      <c r="F49" s="53"/>
      <c r="G49" s="53"/>
      <c r="H49" s="54"/>
      <c r="I49" s="54"/>
      <c r="J49" s="53"/>
    </row>
    <row r="50" spans="1:11" ht="12.75" customHeight="1" x14ac:dyDescent="0.2">
      <c r="A50" s="60"/>
      <c r="B50" s="65" t="s">
        <v>93</v>
      </c>
      <c r="C50" s="65"/>
      <c r="D50" s="60"/>
      <c r="E50" s="60"/>
      <c r="F50" s="60"/>
      <c r="G50" s="60"/>
      <c r="H50" s="157">
        <f>(H45+H47)/(D9/100)</f>
        <v>225.79913888675583</v>
      </c>
      <c r="I50" s="75"/>
      <c r="J50" s="65"/>
      <c r="K50" s="65"/>
    </row>
    <row r="51" spans="1:11" ht="12.75" customHeight="1" x14ac:dyDescent="0.2">
      <c r="A51" s="60"/>
      <c r="B51" s="65" t="s">
        <v>94</v>
      </c>
      <c r="C51" s="65"/>
      <c r="D51" s="60"/>
      <c r="E51" s="60"/>
      <c r="F51" s="60"/>
      <c r="G51" s="60"/>
      <c r="H51" s="157">
        <f>(H45+H47-H36)/(D9/100)</f>
        <v>223.5410743706268</v>
      </c>
      <c r="I51" s="60"/>
      <c r="J51" s="60"/>
      <c r="K51" s="60"/>
    </row>
    <row r="52" spans="1:11" ht="12.75" customHeight="1" x14ac:dyDescent="0.2">
      <c r="A52" s="65"/>
      <c r="B52" s="60"/>
      <c r="C52" s="65" t="s">
        <v>95</v>
      </c>
      <c r="D52" s="60"/>
      <c r="E52" s="60"/>
      <c r="F52" s="249">
        <f>D14</f>
        <v>400</v>
      </c>
      <c r="G52" s="65" t="s">
        <v>57</v>
      </c>
      <c r="H52" s="60"/>
      <c r="I52" s="77"/>
      <c r="J52" s="60"/>
      <c r="K52" s="60"/>
    </row>
    <row r="53" spans="1:11" ht="12.75" customHeight="1" x14ac:dyDescent="0.2">
      <c r="A53" s="60"/>
      <c r="B53" s="65" t="s">
        <v>96</v>
      </c>
      <c r="C53" s="60"/>
      <c r="D53" s="60"/>
      <c r="E53" s="60"/>
      <c r="F53" s="60"/>
      <c r="G53" s="60"/>
      <c r="H53" s="41">
        <f>(H9-H23-H37-H40-H15)/F52*100</f>
        <v>411.90333681382117</v>
      </c>
      <c r="I53" s="60"/>
      <c r="J53" s="60"/>
      <c r="K53" s="60"/>
    </row>
    <row r="54" spans="1:11" ht="12.75" customHeight="1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60"/>
    </row>
    <row r="55" spans="1:11" ht="12.75" customHeight="1" x14ac:dyDescent="0.25">
      <c r="A55" s="89" t="s">
        <v>34</v>
      </c>
      <c r="B55" s="90"/>
      <c r="C55" s="90"/>
      <c r="D55" s="90"/>
      <c r="E55" s="147" t="str">
        <f>HYPERLINK("http://fyi.extension.wisc.edu/wbic/","http://fyi.extension.wisc.edu/wbic/")</f>
        <v>http://fyi.extension.wisc.edu/wbic/</v>
      </c>
      <c r="F55" s="90"/>
      <c r="G55" s="90"/>
      <c r="H55" s="90"/>
      <c r="I55" s="90"/>
      <c r="J55" s="90"/>
      <c r="K55" s="60"/>
    </row>
    <row r="56" spans="1:11" ht="9" customHeight="1" x14ac:dyDescent="0.25">
      <c r="A56" s="89"/>
      <c r="B56" s="90"/>
      <c r="C56" s="90"/>
      <c r="D56" s="90"/>
      <c r="E56" s="91"/>
      <c r="F56" s="90"/>
      <c r="G56" s="90"/>
      <c r="H56" s="90"/>
      <c r="I56" s="90"/>
      <c r="J56" s="90"/>
      <c r="K56" s="60"/>
    </row>
    <row r="57" spans="1:11" ht="24" customHeight="1" x14ac:dyDescent="0.2">
      <c r="A57" s="266" t="s">
        <v>43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ht="12.75" customHeight="1" x14ac:dyDescent="0.2">
      <c r="A58" s="267" t="s">
        <v>45</v>
      </c>
      <c r="B58" s="263"/>
      <c r="C58" s="263"/>
      <c r="D58" s="263"/>
      <c r="E58" s="263"/>
      <c r="F58" s="263"/>
      <c r="G58" s="263"/>
      <c r="H58" s="263"/>
      <c r="I58" s="263"/>
      <c r="J58" s="263"/>
      <c r="K58" s="263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2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1793-A01E-421C-8B3A-9C44CFDCC1D3}">
  <dimension ref="A1:K58"/>
  <sheetViews>
    <sheetView topLeftCell="A27" zoomScale="170" zoomScaleNormal="170" workbookViewId="0">
      <selection activeCell="D36" sqref="D36"/>
    </sheetView>
  </sheetViews>
  <sheetFormatPr defaultColWidth="17.28515625" defaultRowHeight="15" customHeight="1" x14ac:dyDescent="0.2"/>
  <cols>
    <col min="1" max="1" width="2.7109375" style="61" customWidth="1"/>
    <col min="2" max="2" width="8.85546875" style="61" customWidth="1"/>
    <col min="3" max="3" width="15.42578125" style="61" customWidth="1"/>
    <col min="4" max="4" width="12.140625" style="61" customWidth="1"/>
    <col min="5" max="5" width="5.7109375" style="61" customWidth="1"/>
    <col min="6" max="6" width="8.7109375" style="61" customWidth="1"/>
    <col min="7" max="7" width="9.140625" style="61" customWidth="1"/>
    <col min="8" max="8" width="12.7109375" style="61" customWidth="1"/>
    <col min="9" max="9" width="1.7109375" style="61" customWidth="1"/>
    <col min="10" max="10" width="4.7109375" style="61" customWidth="1"/>
    <col min="11" max="11" width="10.140625" style="61" customWidth="1"/>
    <col min="12" max="26" width="6.7109375" style="61" customWidth="1"/>
    <col min="27" max="16384" width="17.28515625" style="61"/>
  </cols>
  <sheetData>
    <row r="1" spans="1:10" ht="27" customHeight="1" x14ac:dyDescent="0.25">
      <c r="A1" s="274" t="s">
        <v>0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0" ht="16.5" customHeight="1" thickBot="1" x14ac:dyDescent="0.3">
      <c r="A2" s="62" t="s">
        <v>2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6" customHeight="1" x14ac:dyDescent="0.25">
      <c r="A3" s="65"/>
      <c r="B3" s="64"/>
      <c r="C3" s="64"/>
      <c r="D3" s="64"/>
      <c r="E3" s="64"/>
      <c r="F3" s="64"/>
      <c r="G3" s="64"/>
      <c r="H3" s="64"/>
      <c r="I3" s="64"/>
      <c r="J3" s="64"/>
    </row>
    <row r="4" spans="1:10" ht="12.75" customHeight="1" x14ac:dyDescent="0.2">
      <c r="A4" s="60"/>
      <c r="B4" s="238"/>
      <c r="C4" s="65" t="s">
        <v>4</v>
      </c>
      <c r="D4" s="150"/>
      <c r="E4" s="151"/>
      <c r="F4" s="152"/>
      <c r="G4" s="139"/>
      <c r="H4" s="65" t="s">
        <v>5</v>
      </c>
      <c r="I4" s="60"/>
      <c r="J4" s="60"/>
    </row>
    <row r="5" spans="1:10" ht="12.75" customHeight="1" x14ac:dyDescent="0.2">
      <c r="A5" s="60"/>
      <c r="B5" s="60"/>
      <c r="C5" s="66" t="s">
        <v>6</v>
      </c>
      <c r="D5" s="60"/>
      <c r="E5" s="60"/>
      <c r="F5" s="60"/>
      <c r="G5" s="60"/>
      <c r="H5" s="60"/>
      <c r="I5" s="60"/>
      <c r="J5" s="60"/>
    </row>
    <row r="6" spans="1:10" ht="15" customHeight="1" x14ac:dyDescent="0.2">
      <c r="A6" s="99" t="s">
        <v>104</v>
      </c>
      <c r="B6" s="60"/>
      <c r="C6" s="239" t="s">
        <v>143</v>
      </c>
      <c r="D6" s="236"/>
      <c r="E6" s="236"/>
      <c r="F6" s="236"/>
      <c r="G6" s="236"/>
      <c r="H6" s="237"/>
      <c r="I6" s="60"/>
      <c r="J6" s="60"/>
    </row>
    <row r="7" spans="1:10" ht="12.75" customHeight="1" x14ac:dyDescent="0.2">
      <c r="A7" s="275" t="s">
        <v>16</v>
      </c>
      <c r="B7" s="276"/>
      <c r="C7" s="53"/>
      <c r="D7" s="53"/>
      <c r="E7" s="53"/>
      <c r="F7" s="53"/>
      <c r="G7" s="53"/>
      <c r="H7" s="53"/>
      <c r="I7" s="53"/>
      <c r="J7" s="53"/>
    </row>
    <row r="8" spans="1:10" ht="25.5" customHeight="1" x14ac:dyDescent="0.2">
      <c r="A8" s="68"/>
      <c r="B8" s="69"/>
      <c r="C8" s="69"/>
      <c r="D8" s="70" t="s">
        <v>18</v>
      </c>
      <c r="E8" s="71" t="s">
        <v>19</v>
      </c>
      <c r="F8" s="71" t="s">
        <v>20</v>
      </c>
      <c r="G8" s="71" t="s">
        <v>21</v>
      </c>
      <c r="H8" s="71" t="s">
        <v>22</v>
      </c>
      <c r="I8" s="72"/>
      <c r="J8" s="72"/>
    </row>
    <row r="9" spans="1:10" ht="12.75" customHeight="1" x14ac:dyDescent="0.2">
      <c r="A9" s="65" t="s">
        <v>127</v>
      </c>
      <c r="B9" s="60"/>
      <c r="C9" s="60"/>
      <c r="D9" s="240">
        <v>1450</v>
      </c>
      <c r="E9" s="73" t="s">
        <v>25</v>
      </c>
      <c r="F9" s="241">
        <v>220</v>
      </c>
      <c r="G9" s="74" t="s">
        <v>33</v>
      </c>
      <c r="H9" s="15">
        <f>D9*(F9/100)</f>
        <v>3190.0000000000005</v>
      </c>
      <c r="I9" s="60"/>
      <c r="J9" s="60"/>
    </row>
    <row r="10" spans="1:10" ht="4.5" customHeight="1" x14ac:dyDescent="0.2">
      <c r="A10" s="60"/>
      <c r="B10" s="60"/>
      <c r="C10" s="60"/>
      <c r="D10" s="65"/>
      <c r="E10" s="65"/>
      <c r="F10" s="65" t="s">
        <v>35</v>
      </c>
      <c r="G10" s="65"/>
      <c r="H10" s="75"/>
      <c r="I10" s="65"/>
      <c r="J10" s="65"/>
    </row>
    <row r="11" spans="1:10" ht="12.75" customHeight="1" x14ac:dyDescent="0.2">
      <c r="A11" s="53" t="s">
        <v>36</v>
      </c>
      <c r="B11" s="53"/>
      <c r="C11" s="53"/>
      <c r="D11" s="53"/>
      <c r="E11" s="53"/>
      <c r="F11" s="53"/>
      <c r="G11" s="53"/>
      <c r="H11" s="54"/>
      <c r="I11" s="53"/>
      <c r="J11" s="53"/>
    </row>
    <row r="12" spans="1:10" ht="12.75" customHeight="1" x14ac:dyDescent="0.2">
      <c r="A12" s="68"/>
      <c r="B12" s="69"/>
      <c r="C12" s="69"/>
      <c r="D12" s="71" t="s">
        <v>37</v>
      </c>
      <c r="E12" s="71" t="s">
        <v>38</v>
      </c>
      <c r="F12" s="71" t="s">
        <v>39</v>
      </c>
      <c r="G12" s="71" t="s">
        <v>40</v>
      </c>
      <c r="H12" s="71" t="s">
        <v>41</v>
      </c>
      <c r="I12" s="76"/>
      <c r="J12" s="76"/>
    </row>
    <row r="13" spans="1:10" ht="12.75" customHeight="1" x14ac:dyDescent="0.2">
      <c r="A13" s="65" t="s">
        <v>42</v>
      </c>
      <c r="B13" s="148"/>
      <c r="C13" s="60"/>
      <c r="D13" s="65"/>
      <c r="E13" s="65"/>
      <c r="F13" s="65"/>
      <c r="G13" s="65"/>
      <c r="H13" s="65"/>
      <c r="I13" s="148"/>
      <c r="J13" s="148"/>
    </row>
    <row r="14" spans="1:10" ht="12.75" customHeight="1" x14ac:dyDescent="0.2">
      <c r="A14" s="60"/>
      <c r="B14" s="65" t="s">
        <v>44</v>
      </c>
      <c r="C14" s="65"/>
      <c r="D14" s="242">
        <v>400</v>
      </c>
      <c r="E14" s="73" t="s">
        <v>25</v>
      </c>
      <c r="F14" s="243">
        <v>375</v>
      </c>
      <c r="G14" s="74" t="s">
        <v>33</v>
      </c>
      <c r="H14" s="153">
        <f>D14*(F14/100)</f>
        <v>1500</v>
      </c>
      <c r="I14" s="77"/>
      <c r="J14" s="60"/>
    </row>
    <row r="15" spans="1:10" ht="12.75" customHeight="1" x14ac:dyDescent="0.2">
      <c r="A15" s="60"/>
      <c r="B15" s="65" t="s">
        <v>46</v>
      </c>
      <c r="C15" s="65"/>
      <c r="D15" s="73"/>
      <c r="E15" s="73"/>
      <c r="F15" s="243">
        <v>5</v>
      </c>
      <c r="G15" s="73" t="s">
        <v>47</v>
      </c>
      <c r="H15" s="153">
        <f>F15</f>
        <v>5</v>
      </c>
      <c r="I15" s="77"/>
      <c r="J15" s="60"/>
    </row>
    <row r="16" spans="1:10" ht="12.75" customHeight="1" x14ac:dyDescent="0.2">
      <c r="A16" s="60"/>
      <c r="B16" s="65" t="s">
        <v>48</v>
      </c>
      <c r="C16" s="65"/>
      <c r="D16" s="73"/>
      <c r="E16" s="73"/>
      <c r="F16" s="73"/>
      <c r="G16" s="73"/>
      <c r="H16" s="24">
        <f>SUM(H14:H15)</f>
        <v>1505</v>
      </c>
      <c r="I16" s="60"/>
      <c r="J16" s="60"/>
    </row>
    <row r="17" spans="1:10" ht="12.75" customHeight="1" x14ac:dyDescent="0.2">
      <c r="A17" s="67" t="s">
        <v>49</v>
      </c>
      <c r="B17" s="78"/>
      <c r="C17" s="78"/>
      <c r="D17" s="78"/>
      <c r="E17" s="78"/>
      <c r="F17" s="78"/>
      <c r="G17" s="78"/>
      <c r="H17" s="78"/>
      <c r="I17" s="79"/>
      <c r="J17" s="78"/>
    </row>
    <row r="18" spans="1:10" ht="12.75" customHeight="1" x14ac:dyDescent="0.2">
      <c r="A18" s="60"/>
      <c r="B18" s="65" t="s">
        <v>50</v>
      </c>
      <c r="C18" s="149"/>
      <c r="D18" s="244">
        <v>2.7</v>
      </c>
      <c r="E18" s="73" t="s">
        <v>51</v>
      </c>
      <c r="F18" s="65" t="s">
        <v>52</v>
      </c>
      <c r="G18" s="60"/>
      <c r="H18" s="154">
        <f>H19/D18</f>
        <v>388.88888888888886</v>
      </c>
      <c r="I18" s="60"/>
      <c r="J18" s="73" t="s">
        <v>53</v>
      </c>
    </row>
    <row r="19" spans="1:10" ht="12.75" customHeight="1" x14ac:dyDescent="0.2">
      <c r="A19" s="60"/>
      <c r="B19" s="65" t="s">
        <v>54</v>
      </c>
      <c r="C19" s="80"/>
      <c r="D19" s="245">
        <v>7.6</v>
      </c>
      <c r="E19" s="73" t="s">
        <v>55</v>
      </c>
      <c r="F19" s="65" t="s">
        <v>56</v>
      </c>
      <c r="G19" s="80"/>
      <c r="H19" s="154">
        <f>D9-D14</f>
        <v>1050</v>
      </c>
      <c r="I19" s="60"/>
      <c r="J19" s="73" t="s">
        <v>57</v>
      </c>
    </row>
    <row r="20" spans="1:10" ht="12.75" customHeight="1" x14ac:dyDescent="0.2">
      <c r="A20" s="53" t="s">
        <v>58</v>
      </c>
      <c r="B20" s="55"/>
      <c r="C20" s="55"/>
      <c r="D20" s="55"/>
      <c r="E20" s="55"/>
      <c r="F20" s="53"/>
      <c r="G20" s="55"/>
      <c r="H20" s="57"/>
      <c r="I20" s="55"/>
      <c r="J20" s="58"/>
    </row>
    <row r="21" spans="1:10" ht="12.75" customHeight="1" x14ac:dyDescent="0.2">
      <c r="A21" s="81" t="s">
        <v>59</v>
      </c>
      <c r="B21" s="60"/>
      <c r="C21" s="82"/>
      <c r="D21" s="60"/>
      <c r="E21" s="60"/>
      <c r="F21" s="60"/>
      <c r="G21" s="60"/>
      <c r="H21" s="77"/>
      <c r="I21" s="60"/>
      <c r="J21" s="60"/>
    </row>
    <row r="22" spans="1:10" ht="12.75" customHeight="1" x14ac:dyDescent="0.2">
      <c r="A22" s="60"/>
      <c r="B22" s="65" t="s">
        <v>60</v>
      </c>
      <c r="C22" s="65"/>
      <c r="D22" s="60"/>
      <c r="E22" s="60"/>
      <c r="F22" s="60"/>
      <c r="G22" s="60"/>
      <c r="H22" s="227">
        <v>2.11</v>
      </c>
      <c r="I22" s="77"/>
      <c r="J22" s="60"/>
    </row>
    <row r="23" spans="1:10" ht="12.75" customHeight="1" x14ac:dyDescent="0.2">
      <c r="A23" s="60"/>
      <c r="B23" s="65" t="s">
        <v>61</v>
      </c>
      <c r="C23" s="60"/>
      <c r="D23" s="65"/>
      <c r="E23" s="60"/>
      <c r="F23" s="60"/>
      <c r="G23" s="65"/>
      <c r="H23" s="184">
        <f>H22*H18</f>
        <v>820.55555555555543</v>
      </c>
      <c r="I23" s="77"/>
      <c r="J23" s="60"/>
    </row>
    <row r="24" spans="1:10" ht="12.75" customHeight="1" x14ac:dyDescent="0.2">
      <c r="A24" s="60"/>
      <c r="B24" s="65" t="s">
        <v>62</v>
      </c>
      <c r="C24" s="60"/>
      <c r="D24" s="60"/>
      <c r="E24" s="60"/>
      <c r="F24" s="60"/>
      <c r="G24" s="60"/>
      <c r="H24" s="40">
        <f>H23/H19</f>
        <v>0.78148148148148133</v>
      </c>
      <c r="I24" s="77"/>
      <c r="J24" s="60"/>
    </row>
    <row r="25" spans="1:10" ht="12.75" customHeight="1" x14ac:dyDescent="0.2">
      <c r="A25" s="53" t="s">
        <v>63</v>
      </c>
      <c r="B25" s="55"/>
      <c r="C25" s="55"/>
      <c r="D25" s="55"/>
      <c r="E25" s="55"/>
      <c r="F25" s="55"/>
      <c r="G25" s="55"/>
      <c r="H25" s="55"/>
      <c r="I25" s="56"/>
      <c r="J25" s="55"/>
    </row>
    <row r="26" spans="1:10" ht="12.75" customHeight="1" x14ac:dyDescent="0.2">
      <c r="A26" s="60"/>
      <c r="B26" s="65" t="s">
        <v>64</v>
      </c>
      <c r="C26" s="60"/>
      <c r="D26" s="242">
        <v>2</v>
      </c>
      <c r="E26" s="73" t="s">
        <v>65</v>
      </c>
      <c r="F26" s="83"/>
      <c r="G26" s="74"/>
      <c r="H26" s="153">
        <f>H16*(D26/100)</f>
        <v>30.1</v>
      </c>
      <c r="I26" s="77"/>
      <c r="J26" s="60"/>
    </row>
    <row r="27" spans="1:10" ht="12.75" customHeight="1" x14ac:dyDescent="0.2">
      <c r="A27" s="60"/>
      <c r="B27" s="65" t="s">
        <v>66</v>
      </c>
      <c r="C27" s="60"/>
      <c r="D27" s="158">
        <f>H16</f>
        <v>1505</v>
      </c>
      <c r="E27" s="73" t="s">
        <v>67</v>
      </c>
      <c r="F27" s="242">
        <v>8</v>
      </c>
      <c r="G27" s="74" t="s">
        <v>68</v>
      </c>
      <c r="H27" s="153">
        <f>D27*(F27/100)*(H$18/365)</f>
        <v>128.2800608828006</v>
      </c>
      <c r="I27" s="84" t="s">
        <v>69</v>
      </c>
      <c r="J27" s="60"/>
    </row>
    <row r="28" spans="1:10" ht="12.75" customHeight="1" x14ac:dyDescent="0.2">
      <c r="A28" s="60"/>
      <c r="B28" s="65" t="s">
        <v>70</v>
      </c>
      <c r="C28" s="60"/>
      <c r="D28" s="158">
        <f>0.5*H23</f>
        <v>410.27777777777771</v>
      </c>
      <c r="E28" s="73" t="s">
        <v>67</v>
      </c>
      <c r="F28" s="242">
        <v>8</v>
      </c>
      <c r="G28" s="74" t="s">
        <v>68</v>
      </c>
      <c r="H28" s="153">
        <f>(D28)*(F28/100)*(H$18/365)</f>
        <v>34.970404194148479</v>
      </c>
      <c r="I28" s="84" t="s">
        <v>69</v>
      </c>
      <c r="J28" s="60"/>
    </row>
    <row r="29" spans="1:10" ht="12.75" customHeight="1" x14ac:dyDescent="0.2">
      <c r="A29" s="60"/>
      <c r="B29" s="65" t="s">
        <v>71</v>
      </c>
      <c r="C29" s="60"/>
      <c r="D29" s="246">
        <v>1945</v>
      </c>
      <c r="E29" s="73" t="s">
        <v>25</v>
      </c>
      <c r="F29" s="243">
        <v>60</v>
      </c>
      <c r="G29" s="74" t="s">
        <v>72</v>
      </c>
      <c r="H29" s="153">
        <f>D29*(F29/2000)</f>
        <v>58.349999999999994</v>
      </c>
      <c r="I29" s="77"/>
      <c r="J29" s="60"/>
    </row>
    <row r="30" spans="1:10" ht="12.75" customHeight="1" x14ac:dyDescent="0.2">
      <c r="A30" s="60"/>
      <c r="B30" s="65" t="s">
        <v>73</v>
      </c>
      <c r="C30" s="60"/>
      <c r="D30" s="73"/>
      <c r="E30" s="73"/>
      <c r="F30" s="243">
        <v>12</v>
      </c>
      <c r="G30" s="74" t="s">
        <v>47</v>
      </c>
      <c r="H30" s="153">
        <f t="shared" ref="H30:H36" si="0">F30</f>
        <v>12</v>
      </c>
      <c r="I30" s="60"/>
      <c r="J30" s="148"/>
    </row>
    <row r="31" spans="1:10" ht="12.75" customHeight="1" x14ac:dyDescent="0.2">
      <c r="A31" s="60"/>
      <c r="B31" s="65" t="s">
        <v>74</v>
      </c>
      <c r="C31" s="60"/>
      <c r="D31" s="73"/>
      <c r="E31" s="73"/>
      <c r="F31" s="243">
        <v>20</v>
      </c>
      <c r="G31" s="74" t="s">
        <v>47</v>
      </c>
      <c r="H31" s="153">
        <f t="shared" si="0"/>
        <v>20</v>
      </c>
      <c r="I31" s="77"/>
      <c r="J31" s="60"/>
    </row>
    <row r="32" spans="1:10" ht="12.75" customHeight="1" x14ac:dyDescent="0.2">
      <c r="A32" s="60"/>
      <c r="B32" s="277" t="s">
        <v>75</v>
      </c>
      <c r="C32" s="263"/>
      <c r="D32" s="263"/>
      <c r="E32" s="73"/>
      <c r="F32" s="243">
        <v>10</v>
      </c>
      <c r="G32" s="74" t="s">
        <v>76</v>
      </c>
      <c r="H32" s="153">
        <f t="shared" si="0"/>
        <v>10</v>
      </c>
      <c r="I32" s="77"/>
      <c r="J32" s="60"/>
    </row>
    <row r="33" spans="1:10" ht="12.75" customHeight="1" x14ac:dyDescent="0.2">
      <c r="A33" s="60"/>
      <c r="B33" s="65" t="s">
        <v>77</v>
      </c>
      <c r="C33" s="60"/>
      <c r="D33" s="60"/>
      <c r="E33" s="73"/>
      <c r="F33" s="243">
        <v>20</v>
      </c>
      <c r="G33" s="74" t="s">
        <v>47</v>
      </c>
      <c r="H33" s="153">
        <f t="shared" si="0"/>
        <v>20</v>
      </c>
      <c r="I33" s="77"/>
      <c r="J33" s="60"/>
    </row>
    <row r="34" spans="1:10" ht="12.75" customHeight="1" x14ac:dyDescent="0.2">
      <c r="A34" s="60"/>
      <c r="B34" s="65" t="s">
        <v>78</v>
      </c>
      <c r="C34" s="60"/>
      <c r="D34" s="60"/>
      <c r="E34" s="73"/>
      <c r="F34" s="243">
        <v>50</v>
      </c>
      <c r="G34" s="73" t="s">
        <v>47</v>
      </c>
      <c r="H34" s="153">
        <f t="shared" si="0"/>
        <v>50</v>
      </c>
      <c r="I34" s="77"/>
      <c r="J34" s="60"/>
    </row>
    <row r="35" spans="1:10" ht="12.75" customHeight="1" x14ac:dyDescent="0.2">
      <c r="A35" s="60"/>
      <c r="B35" s="65" t="s">
        <v>162</v>
      </c>
      <c r="C35" s="60"/>
      <c r="D35" s="60"/>
      <c r="E35" s="73"/>
      <c r="F35" s="247">
        <v>156</v>
      </c>
      <c r="G35" s="73"/>
      <c r="H35" s="155">
        <f t="shared" si="0"/>
        <v>156</v>
      </c>
      <c r="I35" s="77"/>
      <c r="J35" s="60"/>
    </row>
    <row r="36" spans="1:10" ht="12.75" customHeight="1" x14ac:dyDescent="0.2">
      <c r="A36" s="60"/>
      <c r="B36" s="65" t="s">
        <v>79</v>
      </c>
      <c r="C36" s="60"/>
      <c r="D36" s="73"/>
      <c r="E36" s="73"/>
      <c r="F36" s="247">
        <v>35</v>
      </c>
      <c r="G36" s="74" t="s">
        <v>47</v>
      </c>
      <c r="H36" s="155">
        <f t="shared" si="0"/>
        <v>35</v>
      </c>
      <c r="I36" s="77"/>
      <c r="J36" s="60"/>
    </row>
    <row r="37" spans="1:10" ht="12.75" customHeight="1" x14ac:dyDescent="0.2">
      <c r="A37" s="60"/>
      <c r="B37" s="85" t="s">
        <v>80</v>
      </c>
      <c r="C37" s="86"/>
      <c r="D37" s="87"/>
      <c r="E37" s="87"/>
      <c r="F37" s="87"/>
      <c r="G37" s="87"/>
      <c r="H37" s="24">
        <f>SUM(H26:H36)</f>
        <v>554.70046507694906</v>
      </c>
      <c r="I37" s="77"/>
      <c r="J37" s="60"/>
    </row>
    <row r="38" spans="1:10" ht="12.75" customHeight="1" x14ac:dyDescent="0.2">
      <c r="A38" s="53" t="s">
        <v>81</v>
      </c>
      <c r="B38" s="53"/>
      <c r="C38" s="53"/>
      <c r="D38" s="53"/>
      <c r="E38" s="53"/>
      <c r="F38" s="53"/>
      <c r="G38" s="53"/>
      <c r="H38" s="53"/>
      <c r="I38" s="56"/>
      <c r="J38" s="55"/>
    </row>
    <row r="39" spans="1:10" ht="12.75" customHeight="1" x14ac:dyDescent="0.2">
      <c r="A39" s="81" t="s">
        <v>82</v>
      </c>
      <c r="B39" s="65"/>
      <c r="C39" s="65"/>
      <c r="D39" s="65"/>
      <c r="E39" s="65"/>
      <c r="F39" s="65"/>
      <c r="G39" s="65"/>
      <c r="H39" s="65"/>
      <c r="I39" s="77"/>
      <c r="J39" s="60"/>
    </row>
    <row r="40" spans="1:10" ht="12.75" customHeight="1" x14ac:dyDescent="0.2">
      <c r="A40" s="60"/>
      <c r="B40" s="65" t="s">
        <v>83</v>
      </c>
      <c r="C40" s="60"/>
      <c r="D40" s="248">
        <v>1.1000000000000001</v>
      </c>
      <c r="E40" s="65" t="s">
        <v>84</v>
      </c>
      <c r="F40" s="60"/>
      <c r="G40" s="88"/>
      <c r="H40" s="40">
        <f>D40*H18</f>
        <v>427.77777777777777</v>
      </c>
      <c r="I40" s="77"/>
      <c r="J40" s="60"/>
    </row>
    <row r="41" spans="1:10" ht="12.75" customHeight="1" x14ac:dyDescent="0.2">
      <c r="A41" s="44" t="s">
        <v>101</v>
      </c>
      <c r="B41" s="44"/>
      <c r="C41" s="43"/>
      <c r="D41" s="45"/>
      <c r="E41" s="44"/>
      <c r="F41" s="43"/>
      <c r="G41" s="46"/>
      <c r="H41" s="47"/>
      <c r="I41" s="48"/>
      <c r="J41" s="43"/>
    </row>
    <row r="42" spans="1:10" ht="12.75" customHeight="1" x14ac:dyDescent="0.2">
      <c r="A42" s="60"/>
      <c r="B42" s="65" t="s">
        <v>85</v>
      </c>
      <c r="C42" s="60"/>
      <c r="D42" s="60"/>
      <c r="E42" s="60"/>
      <c r="F42" s="60"/>
      <c r="G42" s="60"/>
      <c r="H42" s="40">
        <f>(H23+H47+H37)/H19</f>
        <v>1.7171750461050308</v>
      </c>
      <c r="I42" s="77"/>
      <c r="J42" s="60"/>
    </row>
    <row r="43" spans="1:10" ht="12.75" customHeight="1" x14ac:dyDescent="0.2">
      <c r="A43" s="53" t="s">
        <v>86</v>
      </c>
      <c r="B43" s="53"/>
      <c r="C43" s="53"/>
      <c r="D43" s="53"/>
      <c r="E43" s="53"/>
      <c r="F43" s="53"/>
      <c r="G43" s="53"/>
      <c r="H43" s="53"/>
      <c r="I43" s="56"/>
      <c r="J43" s="55"/>
    </row>
    <row r="44" spans="1:10" ht="12.75" customHeight="1" x14ac:dyDescent="0.2">
      <c r="A44" s="60"/>
      <c r="B44" s="65" t="s">
        <v>87</v>
      </c>
      <c r="C44" s="60"/>
      <c r="D44" s="60"/>
      <c r="E44" s="60"/>
      <c r="F44" s="60"/>
      <c r="G44" s="60"/>
      <c r="H44" s="156">
        <f>H9</f>
        <v>3190.0000000000005</v>
      </c>
      <c r="I44" s="65"/>
      <c r="J44" s="65"/>
    </row>
    <row r="45" spans="1:10" ht="12.75" customHeight="1" x14ac:dyDescent="0.2">
      <c r="A45" s="60"/>
      <c r="B45" s="65" t="s">
        <v>88</v>
      </c>
      <c r="C45" s="60"/>
      <c r="D45" s="60"/>
      <c r="E45" s="60"/>
      <c r="F45" s="60"/>
      <c r="G45" s="60"/>
      <c r="H45" s="156">
        <f>H16+H23+H37</f>
        <v>2880.2560206325047</v>
      </c>
      <c r="I45" s="60"/>
      <c r="J45" s="60"/>
    </row>
    <row r="46" spans="1:10" ht="12.75" customHeight="1" x14ac:dyDescent="0.2">
      <c r="A46" s="65" t="s">
        <v>89</v>
      </c>
      <c r="B46" s="60"/>
      <c r="C46" s="65"/>
      <c r="D46" s="65"/>
      <c r="E46" s="65"/>
      <c r="F46" s="65"/>
      <c r="G46" s="65" t="s">
        <v>47</v>
      </c>
      <c r="H46" s="40">
        <f>H44-H45</f>
        <v>309.74397936749574</v>
      </c>
      <c r="I46" s="77"/>
      <c r="J46" s="60"/>
    </row>
    <row r="47" spans="1:10" ht="12.75" customHeight="1" x14ac:dyDescent="0.2">
      <c r="A47" s="60"/>
      <c r="B47" s="65" t="s">
        <v>90</v>
      </c>
      <c r="C47" s="60"/>
      <c r="D47" s="60"/>
      <c r="E47" s="60"/>
      <c r="F47" s="60"/>
      <c r="G47" s="60"/>
      <c r="H47" s="156">
        <f>H40</f>
        <v>427.77777777777777</v>
      </c>
      <c r="I47" s="65"/>
      <c r="J47" s="65"/>
    </row>
    <row r="48" spans="1:10" ht="12.75" customHeight="1" x14ac:dyDescent="0.2">
      <c r="A48" s="65" t="s">
        <v>91</v>
      </c>
      <c r="B48" s="60"/>
      <c r="C48" s="65"/>
      <c r="D48" s="65"/>
      <c r="E48" s="65"/>
      <c r="F48" s="65"/>
      <c r="G48" s="65" t="s">
        <v>47</v>
      </c>
      <c r="H48" s="40">
        <f>H46-H47</f>
        <v>-118.03379841028203</v>
      </c>
      <c r="I48" s="77"/>
      <c r="J48" s="60"/>
    </row>
    <row r="49" spans="1:11" ht="12.75" customHeight="1" x14ac:dyDescent="0.2">
      <c r="A49" s="53" t="s">
        <v>92</v>
      </c>
      <c r="B49" s="53"/>
      <c r="C49" s="53"/>
      <c r="D49" s="53"/>
      <c r="E49" s="53"/>
      <c r="F49" s="53"/>
      <c r="G49" s="53"/>
      <c r="H49" s="54"/>
      <c r="I49" s="54"/>
      <c r="J49" s="53"/>
    </row>
    <row r="50" spans="1:11" ht="12.75" customHeight="1" x14ac:dyDescent="0.2">
      <c r="A50" s="60"/>
      <c r="B50" s="65" t="s">
        <v>93</v>
      </c>
      <c r="C50" s="65"/>
      <c r="D50" s="60"/>
      <c r="E50" s="60"/>
      <c r="F50" s="60"/>
      <c r="G50" s="60"/>
      <c r="H50" s="157">
        <f>(H45+H47)/(D9/100)</f>
        <v>228.14026195932982</v>
      </c>
      <c r="I50" s="75"/>
      <c r="J50" s="65"/>
      <c r="K50" s="65"/>
    </row>
    <row r="51" spans="1:11" ht="12.75" customHeight="1" x14ac:dyDescent="0.2">
      <c r="A51" s="60"/>
      <c r="B51" s="65" t="s">
        <v>94</v>
      </c>
      <c r="C51" s="65"/>
      <c r="D51" s="60"/>
      <c r="E51" s="60"/>
      <c r="F51" s="60"/>
      <c r="G51" s="60"/>
      <c r="H51" s="157">
        <f>(H45+H47-H36)/(D9/100)</f>
        <v>225.72646885588156</v>
      </c>
      <c r="I51" s="60"/>
      <c r="J51" s="60"/>
      <c r="K51" s="60"/>
    </row>
    <row r="52" spans="1:11" ht="12.75" customHeight="1" x14ac:dyDescent="0.2">
      <c r="A52" s="65"/>
      <c r="B52" s="60"/>
      <c r="C52" s="65" t="s">
        <v>95</v>
      </c>
      <c r="D52" s="60"/>
      <c r="E52" s="60"/>
      <c r="F52" s="249">
        <f>D14</f>
        <v>400</v>
      </c>
      <c r="G52" s="65" t="s">
        <v>57</v>
      </c>
      <c r="H52" s="60"/>
      <c r="I52" s="77"/>
      <c r="J52" s="60"/>
      <c r="K52" s="60"/>
    </row>
    <row r="53" spans="1:11" ht="12.75" customHeight="1" x14ac:dyDescent="0.2">
      <c r="A53" s="60"/>
      <c r="B53" s="65" t="s">
        <v>96</v>
      </c>
      <c r="C53" s="60"/>
      <c r="D53" s="60"/>
      <c r="E53" s="60"/>
      <c r="F53" s="60"/>
      <c r="G53" s="60"/>
      <c r="H53" s="41">
        <f>(H9-H23-H37-H40-H15)/F52*100</f>
        <v>345.49155039742959</v>
      </c>
      <c r="I53" s="60"/>
      <c r="J53" s="60"/>
      <c r="K53" s="60"/>
    </row>
    <row r="54" spans="1:11" ht="12.75" customHeight="1" x14ac:dyDescent="0.2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60"/>
    </row>
    <row r="55" spans="1:11" ht="12.75" customHeight="1" x14ac:dyDescent="0.25">
      <c r="A55" s="89" t="s">
        <v>34</v>
      </c>
      <c r="B55" s="90"/>
      <c r="C55" s="90"/>
      <c r="D55" s="90"/>
      <c r="E55" s="147" t="str">
        <f>HYPERLINK("http://fyi.extension.wisc.edu/wbic/","http://fyi.extension.wisc.edu/wbic/")</f>
        <v>http://fyi.extension.wisc.edu/wbic/</v>
      </c>
      <c r="F55" s="90"/>
      <c r="G55" s="90"/>
      <c r="H55" s="90"/>
      <c r="I55" s="90"/>
      <c r="J55" s="90"/>
      <c r="K55" s="60"/>
    </row>
    <row r="56" spans="1:11" ht="9" customHeight="1" x14ac:dyDescent="0.25">
      <c r="A56" s="89"/>
      <c r="B56" s="90"/>
      <c r="C56" s="90"/>
      <c r="D56" s="90"/>
      <c r="E56" s="91"/>
      <c r="F56" s="90"/>
      <c r="G56" s="90"/>
      <c r="H56" s="90"/>
      <c r="I56" s="90"/>
      <c r="J56" s="90"/>
      <c r="K56" s="60"/>
    </row>
    <row r="57" spans="1:11" ht="24" customHeight="1" x14ac:dyDescent="0.2">
      <c r="A57" s="266" t="s">
        <v>43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ht="12.75" customHeight="1" x14ac:dyDescent="0.2">
      <c r="A58" s="267" t="s">
        <v>45</v>
      </c>
      <c r="B58" s="263"/>
      <c r="C58" s="263"/>
      <c r="D58" s="263"/>
      <c r="E58" s="263"/>
      <c r="F58" s="263"/>
      <c r="G58" s="263"/>
      <c r="H58" s="263"/>
      <c r="I58" s="263"/>
      <c r="J58" s="263"/>
      <c r="K58" s="263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8DDF164B-CA21-4D4B-97BD-0A210E1037DA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8"/>
  <sheetViews>
    <sheetView showGridLines="0" topLeftCell="A28" zoomScale="160" zoomScaleNormal="160" workbookViewId="0">
      <selection activeCell="F35" sqref="F35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1.7109375" customWidth="1"/>
    <col min="9" max="9" width="1.7109375" customWidth="1"/>
    <col min="10" max="10" width="4.7109375" customWidth="1"/>
    <col min="11" max="11" width="10.140625" customWidth="1"/>
    <col min="12" max="26" width="5.855468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52"/>
      <c r="G4" s="139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4.25" customHeight="1" x14ac:dyDescent="0.2">
      <c r="A6" s="51" t="s">
        <v>102</v>
      </c>
      <c r="B6" s="2"/>
      <c r="C6" s="239" t="s">
        <v>103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800</v>
      </c>
      <c r="E9" s="13" t="s">
        <v>25</v>
      </c>
      <c r="F9" s="241">
        <v>305</v>
      </c>
      <c r="G9" s="14" t="s">
        <v>33</v>
      </c>
      <c r="H9" s="15">
        <f>D9*(F9/100)</f>
        <v>2440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400</v>
      </c>
      <c r="E14" s="13" t="s">
        <v>25</v>
      </c>
      <c r="F14" s="243">
        <v>370</v>
      </c>
      <c r="G14" s="14" t="s">
        <v>33</v>
      </c>
      <c r="H14" s="153">
        <f>D14*(F14/100)</f>
        <v>1480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1485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2.2000000000000002</v>
      </c>
      <c r="E18" s="13" t="s">
        <v>51</v>
      </c>
      <c r="F18" s="5" t="s">
        <v>52</v>
      </c>
      <c r="G18" s="2"/>
      <c r="H18" s="154">
        <f>H19/D18</f>
        <v>181.81818181818181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6.5</v>
      </c>
      <c r="E19" s="13" t="s">
        <v>55</v>
      </c>
      <c r="F19" s="5" t="s">
        <v>56</v>
      </c>
      <c r="G19" s="28"/>
      <c r="H19" s="154">
        <f>D9-D14</f>
        <v>400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1.27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230.90909090909091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0.57727272727272727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2</v>
      </c>
      <c r="E26" s="13" t="s">
        <v>65</v>
      </c>
      <c r="F26" s="33"/>
      <c r="G26" s="14"/>
      <c r="H26" s="153">
        <f>H16*(D26/100)</f>
        <v>29.7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1485</v>
      </c>
      <c r="E27" s="13" t="s">
        <v>67</v>
      </c>
      <c r="F27" s="242">
        <v>8</v>
      </c>
      <c r="G27" s="14" t="s">
        <v>68</v>
      </c>
      <c r="H27" s="153">
        <f>D27*(F27/100)*(H$18/365)</f>
        <v>59.178082191780817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115.45454545454545</v>
      </c>
      <c r="E28" s="13" t="s">
        <v>67</v>
      </c>
      <c r="F28" s="242">
        <v>8</v>
      </c>
      <c r="G28" s="14" t="s">
        <v>68</v>
      </c>
      <c r="H28" s="153">
        <f>(D28)*(F28/100)*(H$18/365)</f>
        <v>4.6009283369183738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910</v>
      </c>
      <c r="E29" s="13" t="s">
        <v>25</v>
      </c>
      <c r="F29" s="243">
        <v>60</v>
      </c>
      <c r="G29" s="14" t="s">
        <v>72</v>
      </c>
      <c r="H29" s="153">
        <f>D29*(F29/2000)</f>
        <v>27.3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6</v>
      </c>
      <c r="G32" s="14" t="s">
        <v>76</v>
      </c>
      <c r="H32" s="153">
        <f t="shared" si="0"/>
        <v>6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16</v>
      </c>
      <c r="G33" s="14" t="s">
        <v>47</v>
      </c>
      <c r="H33" s="153">
        <f t="shared" si="0"/>
        <v>16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40</v>
      </c>
      <c r="G34" s="13" t="s">
        <v>47</v>
      </c>
      <c r="H34" s="153">
        <f t="shared" si="0"/>
        <v>40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150</v>
      </c>
      <c r="G35" s="13"/>
      <c r="H35" s="155">
        <f t="shared" si="0"/>
        <v>150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30</v>
      </c>
      <c r="G36" s="14" t="s">
        <v>47</v>
      </c>
      <c r="H36" s="155">
        <f t="shared" si="0"/>
        <v>30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394.77901052869919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200</v>
      </c>
      <c r="I40" s="23"/>
      <c r="J40" s="2"/>
    </row>
    <row r="41" spans="1:10" s="49" customFormat="1" ht="12.75" customHeight="1" x14ac:dyDescent="0.2">
      <c r="A41" s="44" t="s">
        <v>101</v>
      </c>
      <c r="B41" s="44"/>
      <c r="C41" s="43"/>
      <c r="D41" s="45"/>
      <c r="E41" s="44"/>
      <c r="F41" s="43"/>
      <c r="G41" s="46"/>
      <c r="H41" s="47"/>
      <c r="I41" s="48"/>
      <c r="J41" s="43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2.0642202535944749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2440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2110.68810143779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329.31189856220999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200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129.31189856220999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288.83601267972375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285.08601267972375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400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402.32797464055244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300-000000000000}"/>
  </hyperlinks>
  <pageMargins left="0.45" right="0.45" top="0.5" bottom="0.5" header="0.3" footer="0.3"/>
  <pageSetup scale="98" fitToWidth="0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8"/>
  <sheetViews>
    <sheetView showGridLines="0" topLeftCell="A23" zoomScale="160" zoomScaleNormal="160" workbookViewId="0">
      <selection activeCell="F9" sqref="F9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1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52"/>
      <c r="G4" s="139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5" customHeight="1" x14ac:dyDescent="0.2">
      <c r="A6" s="52" t="s">
        <v>104</v>
      </c>
      <c r="B6" s="2"/>
      <c r="C6" s="239" t="s">
        <v>144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1550</v>
      </c>
      <c r="E9" s="13" t="s">
        <v>25</v>
      </c>
      <c r="F9" s="241">
        <v>220</v>
      </c>
      <c r="G9" s="14" t="s">
        <v>33</v>
      </c>
      <c r="H9" s="15">
        <f>D9*(F9/100)</f>
        <v>3410.0000000000005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400</v>
      </c>
      <c r="E14" s="13" t="s">
        <v>25</v>
      </c>
      <c r="F14" s="243">
        <v>370</v>
      </c>
      <c r="G14" s="14" t="s">
        <v>33</v>
      </c>
      <c r="H14" s="153">
        <f>D14*(F14/100)</f>
        <v>1480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1485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2.8</v>
      </c>
      <c r="E18" s="13" t="s">
        <v>51</v>
      </c>
      <c r="F18" s="5" t="s">
        <v>52</v>
      </c>
      <c r="G18" s="2"/>
      <c r="H18" s="154">
        <f>H19/D18</f>
        <v>410.71428571428572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7.4</v>
      </c>
      <c r="E19" s="13" t="s">
        <v>55</v>
      </c>
      <c r="F19" s="5" t="s">
        <v>56</v>
      </c>
      <c r="G19" s="28"/>
      <c r="H19" s="154">
        <f>D9-D14</f>
        <v>1150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2.19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899.46428571428567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0.78214285714285714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2</v>
      </c>
      <c r="E26" s="13" t="s">
        <v>65</v>
      </c>
      <c r="F26" s="33"/>
      <c r="G26" s="14"/>
      <c r="H26" s="153">
        <f>H16*(D26/100)</f>
        <v>29.7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1485</v>
      </c>
      <c r="E27" s="13" t="s">
        <v>67</v>
      </c>
      <c r="F27" s="242">
        <v>8</v>
      </c>
      <c r="G27" s="14" t="s">
        <v>68</v>
      </c>
      <c r="H27" s="153">
        <f>D27*(F27/100)*(H$18/365)</f>
        <v>133.67906066536204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449.73214285714283</v>
      </c>
      <c r="E28" s="13" t="s">
        <v>67</v>
      </c>
      <c r="F28" s="242">
        <v>8</v>
      </c>
      <c r="G28" s="14" t="s">
        <v>68</v>
      </c>
      <c r="H28" s="153">
        <f>(D28)*(F28/100)*(H$18/365)</f>
        <v>40.484693877551017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2055</v>
      </c>
      <c r="E29" s="13" t="s">
        <v>25</v>
      </c>
      <c r="F29" s="243">
        <v>60</v>
      </c>
      <c r="G29" s="14" t="s">
        <v>72</v>
      </c>
      <c r="H29" s="153">
        <f>D29*(F29/2000)</f>
        <v>61.65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10</v>
      </c>
      <c r="G32" s="14" t="s">
        <v>76</v>
      </c>
      <c r="H32" s="153">
        <f t="shared" si="0"/>
        <v>10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20</v>
      </c>
      <c r="G33" s="14" t="s">
        <v>47</v>
      </c>
      <c r="H33" s="153">
        <f t="shared" si="0"/>
        <v>20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50</v>
      </c>
      <c r="G34" s="13" t="s">
        <v>47</v>
      </c>
      <c r="H34" s="153">
        <f t="shared" si="0"/>
        <v>50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165</v>
      </c>
      <c r="G35" s="13"/>
      <c r="H35" s="155">
        <f t="shared" si="0"/>
        <v>165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35</v>
      </c>
      <c r="G36" s="14" t="s">
        <v>47</v>
      </c>
      <c r="H36" s="155">
        <f t="shared" si="0"/>
        <v>35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577.51375454291303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451.78571428571433</v>
      </c>
      <c r="I40" s="23"/>
      <c r="J40" s="2"/>
    </row>
    <row r="41" spans="1:10" ht="12.75" customHeight="1" x14ac:dyDescent="0.2">
      <c r="A41" s="44" t="s">
        <v>101</v>
      </c>
      <c r="B41" s="44"/>
      <c r="C41" s="43"/>
      <c r="D41" s="45"/>
      <c r="E41" s="44"/>
      <c r="F41" s="43"/>
      <c r="G41" s="46"/>
      <c r="H41" s="47"/>
      <c r="I41" s="48"/>
      <c r="J41" s="43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1.6771858735155765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3410.0000000000005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2961.9780402571987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448.02195974280176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451.78571428571433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-3.7637545429125794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220.24282287373632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217.98475835760729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400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369.05906136427188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400-000000000000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8"/>
  <sheetViews>
    <sheetView showGridLines="0" topLeftCell="A28" zoomScale="160" zoomScaleNormal="160" workbookViewId="0">
      <selection activeCell="H18" sqref="H18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2.85546875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52"/>
      <c r="G4" s="139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105</v>
      </c>
      <c r="B6" s="2"/>
      <c r="C6" s="239" t="s">
        <v>145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1550</v>
      </c>
      <c r="E9" s="13" t="s">
        <v>25</v>
      </c>
      <c r="F9" s="241">
        <v>220</v>
      </c>
      <c r="G9" s="14" t="s">
        <v>33</v>
      </c>
      <c r="H9" s="15">
        <f>D9*(F9/100)</f>
        <v>3410.0000000000005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800</v>
      </c>
      <c r="E14" s="13" t="s">
        <v>25</v>
      </c>
      <c r="F14" s="243">
        <v>265</v>
      </c>
      <c r="G14" s="14" t="s">
        <v>33</v>
      </c>
      <c r="H14" s="153">
        <f>D14*(F14/100)</f>
        <v>2120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2125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2.8</v>
      </c>
      <c r="E18" s="13" t="s">
        <v>51</v>
      </c>
      <c r="F18" s="5" t="s">
        <v>52</v>
      </c>
      <c r="G18" s="2"/>
      <c r="H18" s="154">
        <f>H19/D18</f>
        <v>267.85714285714289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7.7</v>
      </c>
      <c r="E19" s="13" t="s">
        <v>55</v>
      </c>
      <c r="F19" s="5" t="s">
        <v>56</v>
      </c>
      <c r="G19" s="28"/>
      <c r="H19" s="154">
        <f>D9-D14</f>
        <v>750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2.25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602.67857142857156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0.80357142857142871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1.5</v>
      </c>
      <c r="E26" s="13" t="s">
        <v>65</v>
      </c>
      <c r="F26" s="33"/>
      <c r="G26" s="14"/>
      <c r="H26" s="153">
        <f>H16*(D26/100)</f>
        <v>31.875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2125</v>
      </c>
      <c r="E27" s="13" t="s">
        <v>67</v>
      </c>
      <c r="F27" s="242">
        <v>8</v>
      </c>
      <c r="G27" s="14" t="s">
        <v>68</v>
      </c>
      <c r="H27" s="153">
        <f>D27*(F27/100)*(H$18/365)</f>
        <v>124.75538160469669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301.33928571428578</v>
      </c>
      <c r="E28" s="13" t="s">
        <v>67</v>
      </c>
      <c r="F28" s="242">
        <v>8</v>
      </c>
      <c r="G28" s="14" t="s">
        <v>68</v>
      </c>
      <c r="H28" s="153">
        <f>(D28)*(F28/100)*(H$18/365)</f>
        <v>17.691151803187033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1340</v>
      </c>
      <c r="E29" s="13" t="s">
        <v>25</v>
      </c>
      <c r="F29" s="243">
        <v>60</v>
      </c>
      <c r="G29" s="14" t="s">
        <v>72</v>
      </c>
      <c r="H29" s="153">
        <f>D29*(F29/2000)</f>
        <v>40.199999999999996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>F31</f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10</v>
      </c>
      <c r="G32" s="14" t="s">
        <v>76</v>
      </c>
      <c r="H32" s="153">
        <v>2.27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15</v>
      </c>
      <c r="G33" s="14" t="s">
        <v>47</v>
      </c>
      <c r="H33" s="153">
        <f>F33</f>
        <v>15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50</v>
      </c>
      <c r="G34" s="13" t="s">
        <v>47</v>
      </c>
      <c r="H34" s="153">
        <f>F34</f>
        <v>50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150</v>
      </c>
      <c r="G35" s="13"/>
      <c r="H35" s="155">
        <f>F35</f>
        <v>150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35</v>
      </c>
      <c r="G36" s="14" t="s">
        <v>47</v>
      </c>
      <c r="H36" s="155">
        <f>F36</f>
        <v>35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498.79153340788378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294.64285714285722</v>
      </c>
      <c r="I40" s="23"/>
      <c r="J40" s="2"/>
    </row>
    <row r="41" spans="1:10" ht="12.75" customHeight="1" x14ac:dyDescent="0.2">
      <c r="A41" s="44" t="s">
        <v>101</v>
      </c>
      <c r="B41" s="44"/>
      <c r="C41" s="44"/>
      <c r="D41" s="45"/>
      <c r="E41" s="44"/>
      <c r="F41" s="43"/>
      <c r="G41" s="46"/>
      <c r="H41" s="47"/>
      <c r="I41" s="48"/>
      <c r="J41" s="43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1.86148394930575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3410.0000000000005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3226.4701048364554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183.52989516354501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294.64285714285722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-111.11296197931222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227.16857819221372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224.91051367608469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800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251.11087975258596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500-000000000000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8"/>
  <sheetViews>
    <sheetView showGridLines="0" zoomScale="160" zoomScaleNormal="160" workbookViewId="0">
      <selection activeCell="D10" sqref="D10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3.42578125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83"/>
      <c r="G4" s="182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104</v>
      </c>
      <c r="B6" s="2"/>
      <c r="C6" s="239" t="s">
        <v>146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1500</v>
      </c>
      <c r="E9" s="13" t="s">
        <v>25</v>
      </c>
      <c r="F9" s="241">
        <v>225</v>
      </c>
      <c r="G9" s="14" t="s">
        <v>33</v>
      </c>
      <c r="H9" s="15">
        <f>D9*(F9/100)</f>
        <v>3375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550</v>
      </c>
      <c r="E14" s="13" t="s">
        <v>25</v>
      </c>
      <c r="F14" s="243">
        <v>400</v>
      </c>
      <c r="G14" s="14" t="s">
        <v>33</v>
      </c>
      <c r="H14" s="153">
        <f>D14*(F14/100)</f>
        <v>2200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2205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3.3</v>
      </c>
      <c r="E18" s="13" t="s">
        <v>51</v>
      </c>
      <c r="F18" s="5" t="s">
        <v>52</v>
      </c>
      <c r="G18" s="2"/>
      <c r="H18" s="154">
        <f>H19/D18</f>
        <v>287.87878787878788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7</v>
      </c>
      <c r="E19" s="13" t="s">
        <v>55</v>
      </c>
      <c r="F19" s="5" t="s">
        <v>56</v>
      </c>
      <c r="G19" s="28"/>
      <c r="H19" s="154">
        <f>D9-D14</f>
        <v>950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2.37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682.27272727272725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0.71818181818181814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2</v>
      </c>
      <c r="E26" s="13" t="s">
        <v>65</v>
      </c>
      <c r="F26" s="33"/>
      <c r="G26" s="14"/>
      <c r="H26" s="153">
        <f>H16*(D26/100)</f>
        <v>44.1</v>
      </c>
      <c r="I26" s="23"/>
      <c r="J26" s="2"/>
    </row>
    <row r="27" spans="1:10" ht="12.75" customHeight="1" x14ac:dyDescent="0.2">
      <c r="A27" s="2"/>
      <c r="B27" s="5" t="s">
        <v>97</v>
      </c>
      <c r="C27" s="2"/>
      <c r="D27" s="158">
        <f>H16</f>
        <v>2205</v>
      </c>
      <c r="E27" s="13" t="s">
        <v>67</v>
      </c>
      <c r="F27" s="242">
        <v>8</v>
      </c>
      <c r="G27" s="14" t="s">
        <v>68</v>
      </c>
      <c r="H27" s="153">
        <f>D27*(F27/100)*(H$18/365)</f>
        <v>139.12826899128271</v>
      </c>
      <c r="I27" s="35" t="s">
        <v>98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341.13636363636363</v>
      </c>
      <c r="E28" s="13" t="s">
        <v>67</v>
      </c>
      <c r="F28" s="242">
        <v>8</v>
      </c>
      <c r="G28" s="14" t="s">
        <v>68</v>
      </c>
      <c r="H28" s="153">
        <f>(D28)*(F28/100)*(H$18/365)</f>
        <v>21.524585833427675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1440</v>
      </c>
      <c r="E29" s="13" t="s">
        <v>25</v>
      </c>
      <c r="F29" s="243">
        <v>60</v>
      </c>
      <c r="G29" s="14" t="s">
        <v>72</v>
      </c>
      <c r="H29" s="153">
        <f>D29*(F29/2000)</f>
        <v>43.199999999999996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10</v>
      </c>
      <c r="G32" s="14" t="s">
        <v>76</v>
      </c>
      <c r="H32" s="153">
        <f t="shared" si="0"/>
        <v>10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20</v>
      </c>
      <c r="G33" s="14" t="s">
        <v>47</v>
      </c>
      <c r="H33" s="153">
        <f t="shared" si="0"/>
        <v>20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50</v>
      </c>
      <c r="G34" s="13" t="s">
        <v>47</v>
      </c>
      <c r="H34" s="153">
        <f t="shared" si="0"/>
        <v>50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156</v>
      </c>
      <c r="G35" s="13"/>
      <c r="H35" s="155">
        <f t="shared" si="0"/>
        <v>156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35</v>
      </c>
      <c r="G36" s="14" t="s">
        <v>47</v>
      </c>
      <c r="H36" s="155">
        <f t="shared" si="0"/>
        <v>35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550.95285482471036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316.66666666666669</v>
      </c>
      <c r="I40" s="23"/>
      <c r="J40" s="2"/>
    </row>
    <row r="41" spans="1:10" ht="12.75" customHeight="1" x14ac:dyDescent="0.2">
      <c r="A41" s="44" t="s">
        <v>101</v>
      </c>
      <c r="B41" s="44"/>
      <c r="C41" s="44"/>
      <c r="D41" s="45"/>
      <c r="E41" s="44"/>
      <c r="F41" s="44"/>
      <c r="G41" s="46"/>
      <c r="H41" s="47"/>
      <c r="I41" s="50"/>
      <c r="J41" s="44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1.6314655250148467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3375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3438.2255820974374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-63.225582097437382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316.66666666666669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-379.89224876410407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250.32614991760693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247.99281658427358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550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((H9-(H23+H37+H40+H15))/F52*100)</f>
        <v>330.9286820428901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8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8"/>
  <sheetViews>
    <sheetView showGridLines="0" topLeftCell="A28" zoomScale="160" zoomScaleNormal="160" workbookViewId="0">
      <selection activeCell="F10" sqref="F10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2.5703125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thickBot="1" x14ac:dyDescent="0.3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83"/>
      <c r="G4" s="182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104</v>
      </c>
      <c r="B6" s="2"/>
      <c r="C6" s="239" t="s">
        <v>148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1400</v>
      </c>
      <c r="E9" s="13" t="s">
        <v>25</v>
      </c>
      <c r="F9" s="241">
        <v>220</v>
      </c>
      <c r="G9" s="14" t="s">
        <v>33</v>
      </c>
      <c r="H9" s="15">
        <f>D9*(F9/100)</f>
        <v>3080.0000000000005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500</v>
      </c>
      <c r="E14" s="13" t="s">
        <v>25</v>
      </c>
      <c r="F14" s="243">
        <v>360</v>
      </c>
      <c r="G14" s="14" t="s">
        <v>33</v>
      </c>
      <c r="H14" s="153">
        <f>D14*(F14/100)</f>
        <v>1800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1805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3</v>
      </c>
      <c r="E18" s="13" t="s">
        <v>51</v>
      </c>
      <c r="F18" s="5" t="s">
        <v>52</v>
      </c>
      <c r="G18" s="2"/>
      <c r="H18" s="154">
        <f>H19/D18</f>
        <v>300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7.3</v>
      </c>
      <c r="E19" s="13" t="s">
        <v>55</v>
      </c>
      <c r="F19" s="5" t="s">
        <v>56</v>
      </c>
      <c r="G19" s="28"/>
      <c r="H19" s="154">
        <f>D9-D14</f>
        <v>900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2.25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675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0.75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2.5</v>
      </c>
      <c r="E26" s="13" t="s">
        <v>65</v>
      </c>
      <c r="F26" s="33"/>
      <c r="G26" s="14"/>
      <c r="H26" s="153">
        <f>H16*(D26/100)</f>
        <v>45.125</v>
      </c>
      <c r="I26" s="23"/>
      <c r="J26" s="2"/>
    </row>
    <row r="27" spans="1:10" ht="12.75" customHeight="1" x14ac:dyDescent="0.2">
      <c r="A27" s="2"/>
      <c r="B27" s="5" t="s">
        <v>97</v>
      </c>
      <c r="C27" s="2"/>
      <c r="D27" s="34">
        <f>H16</f>
        <v>1805</v>
      </c>
      <c r="E27" s="13" t="s">
        <v>67</v>
      </c>
      <c r="F27" s="242">
        <v>8</v>
      </c>
      <c r="G27" s="14" t="s">
        <v>68</v>
      </c>
      <c r="H27" s="153">
        <f>D27*(F27/100)*(H$18/365)</f>
        <v>118.68493150684931</v>
      </c>
      <c r="I27" s="35" t="s">
        <v>98</v>
      </c>
      <c r="J27" s="2"/>
    </row>
    <row r="28" spans="1:10" ht="12.75" customHeight="1" x14ac:dyDescent="0.2">
      <c r="A28" s="2"/>
      <c r="B28" s="5" t="s">
        <v>70</v>
      </c>
      <c r="C28" s="2"/>
      <c r="D28" s="34">
        <f>0.5*H23</f>
        <v>337.5</v>
      </c>
      <c r="E28" s="13" t="s">
        <v>67</v>
      </c>
      <c r="F28" s="242">
        <v>8</v>
      </c>
      <c r="G28" s="14" t="s">
        <v>68</v>
      </c>
      <c r="H28" s="153">
        <f>(D28)*(F28/100)*(H$18/365)</f>
        <v>22.191780821917806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1500</v>
      </c>
      <c r="E29" s="13" t="s">
        <v>25</v>
      </c>
      <c r="F29" s="243">
        <v>60</v>
      </c>
      <c r="G29" s="14" t="s">
        <v>72</v>
      </c>
      <c r="H29" s="153">
        <f>D29*(F29/2000)</f>
        <v>45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10</v>
      </c>
      <c r="G32" s="14" t="s">
        <v>76</v>
      </c>
      <c r="H32" s="153">
        <f t="shared" si="0"/>
        <v>10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20</v>
      </c>
      <c r="G33" s="14" t="s">
        <v>47</v>
      </c>
      <c r="H33" s="153">
        <f t="shared" si="0"/>
        <v>20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50</v>
      </c>
      <c r="G34" s="13" t="s">
        <v>47</v>
      </c>
      <c r="H34" s="153">
        <f t="shared" si="0"/>
        <v>50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146</v>
      </c>
      <c r="G35" s="13"/>
      <c r="H35" s="155">
        <f t="shared" si="0"/>
        <v>146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35</v>
      </c>
      <c r="G36" s="14" t="s">
        <v>47</v>
      </c>
      <c r="H36" s="155">
        <f t="shared" si="0"/>
        <v>35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524.0017123287671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330</v>
      </c>
      <c r="I40" s="23"/>
      <c r="J40" s="2"/>
    </row>
    <row r="41" spans="1:10" ht="12.75" customHeight="1" x14ac:dyDescent="0.2">
      <c r="A41" s="44" t="s">
        <v>101</v>
      </c>
      <c r="B41" s="44"/>
      <c r="C41" s="44"/>
      <c r="D41" s="45"/>
      <c r="E41" s="44"/>
      <c r="F41" s="44"/>
      <c r="G41" s="46"/>
      <c r="H41" s="47"/>
      <c r="I41" s="50"/>
      <c r="J41" s="44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1.698890791476408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3080.0000000000005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3004.0017123287671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75.998287671233356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330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-254.00171232876664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238.14297945205479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235.64297945205479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500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309.19965753424663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900-000000000000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8"/>
  <sheetViews>
    <sheetView showGridLines="0" topLeftCell="A20" zoomScale="130" zoomScaleNormal="130" workbookViewId="0">
      <selection activeCell="H48" sqref="H48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1.85546875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52"/>
      <c r="G4" s="139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104</v>
      </c>
      <c r="B6" s="2"/>
      <c r="C6" s="239" t="s">
        <v>149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900</v>
      </c>
      <c r="E9" s="13" t="s">
        <v>25</v>
      </c>
      <c r="F9" s="241">
        <v>320</v>
      </c>
      <c r="G9" s="14" t="s">
        <v>33</v>
      </c>
      <c r="H9" s="15">
        <f>D9*(F9/100)</f>
        <v>2880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>
        <v>310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500</v>
      </c>
      <c r="E14" s="13" t="s">
        <v>25</v>
      </c>
      <c r="F14" s="243">
        <v>375</v>
      </c>
      <c r="G14" s="14" t="s">
        <v>33</v>
      </c>
      <c r="H14" s="153">
        <f>D14*(F14/100)</f>
        <v>1875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5</v>
      </c>
      <c r="G15" s="13" t="s">
        <v>47</v>
      </c>
      <c r="H15" s="153">
        <f>F15</f>
        <v>5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1880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2.5</v>
      </c>
      <c r="E18" s="13" t="s">
        <v>51</v>
      </c>
      <c r="F18" s="5" t="s">
        <v>52</v>
      </c>
      <c r="G18" s="2"/>
      <c r="H18" s="154">
        <f>H19/D18</f>
        <v>160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6.3</v>
      </c>
      <c r="E19" s="13" t="s">
        <v>55</v>
      </c>
      <c r="F19" s="5" t="s">
        <v>56</v>
      </c>
      <c r="G19" s="28"/>
      <c r="H19" s="154">
        <f>D9-D14</f>
        <v>400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1.4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224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0.56000000000000005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2</v>
      </c>
      <c r="E26" s="13" t="s">
        <v>65</v>
      </c>
      <c r="F26" s="33"/>
      <c r="G26" s="14"/>
      <c r="H26" s="153">
        <f>H16*(D26/100)</f>
        <v>37.6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1880</v>
      </c>
      <c r="E27" s="13" t="s">
        <v>67</v>
      </c>
      <c r="F27" s="242">
        <v>8</v>
      </c>
      <c r="G27" s="14" t="s">
        <v>68</v>
      </c>
      <c r="H27" s="153">
        <f>D27*(F27/100)*(H$18/365)</f>
        <v>65.92876712328767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112</v>
      </c>
      <c r="E28" s="13" t="s">
        <v>67</v>
      </c>
      <c r="F28" s="242">
        <v>8</v>
      </c>
      <c r="G28" s="14" t="s">
        <v>68</v>
      </c>
      <c r="H28" s="153">
        <f>(D28)*(F28/100)*(H$18/365)</f>
        <v>3.9276712328767123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800</v>
      </c>
      <c r="E29" s="13" t="s">
        <v>25</v>
      </c>
      <c r="F29" s="243">
        <v>60</v>
      </c>
      <c r="G29" s="14" t="s">
        <v>72</v>
      </c>
      <c r="H29" s="153">
        <f>D29*(F29/2000)</f>
        <v>24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6</v>
      </c>
      <c r="G32" s="14" t="s">
        <v>76</v>
      </c>
      <c r="H32" s="153">
        <f t="shared" si="0"/>
        <v>6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15</v>
      </c>
      <c r="G33" s="14" t="s">
        <v>47</v>
      </c>
      <c r="H33" s="153">
        <f t="shared" si="0"/>
        <v>15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45</v>
      </c>
      <c r="G34" s="13" t="s">
        <v>47</v>
      </c>
      <c r="H34" s="153">
        <f t="shared" si="0"/>
        <v>45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94</v>
      </c>
      <c r="G35" s="13" t="s">
        <v>47</v>
      </c>
      <c r="H35" s="155">
        <f t="shared" si="0"/>
        <v>94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30</v>
      </c>
      <c r="G36" s="14" t="s">
        <v>47</v>
      </c>
      <c r="H36" s="155">
        <f t="shared" si="0"/>
        <v>30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353.45643835616443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176</v>
      </c>
      <c r="I40" s="23"/>
      <c r="J40" s="2"/>
    </row>
    <row r="41" spans="1:10" ht="12.75" customHeight="1" x14ac:dyDescent="0.2">
      <c r="A41" s="44" t="s">
        <v>101</v>
      </c>
      <c r="B41" s="44"/>
      <c r="C41" s="44"/>
      <c r="D41" s="45"/>
      <c r="E41" s="44"/>
      <c r="F41" s="44"/>
      <c r="G41" s="46"/>
      <c r="H41" s="47"/>
      <c r="I41" s="50"/>
      <c r="J41" s="44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1.8836410958904111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2880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2457.4564383561647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422.54356164383535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176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246.54356164383535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292.60627092846272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289.27293759512941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f>D14</f>
        <v>500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424.30871232876706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700-000000000000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8"/>
  <sheetViews>
    <sheetView showGridLines="0" topLeftCell="A27" zoomScale="150" zoomScaleNormal="150" workbookViewId="0">
      <selection activeCell="H48" sqref="H48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1.42578125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83"/>
      <c r="G4" s="182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104</v>
      </c>
      <c r="B6" s="2"/>
      <c r="C6" s="239" t="s">
        <v>147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1500</v>
      </c>
      <c r="E9" s="13" t="s">
        <v>25</v>
      </c>
      <c r="F9" s="241">
        <v>225</v>
      </c>
      <c r="G9" s="14" t="s">
        <v>33</v>
      </c>
      <c r="H9" s="15">
        <f>D9*(F9/100)</f>
        <v>3375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800</v>
      </c>
      <c r="E14" s="13" t="s">
        <v>25</v>
      </c>
      <c r="F14" s="243">
        <v>310</v>
      </c>
      <c r="G14" s="14" t="s">
        <v>33</v>
      </c>
      <c r="H14" s="153">
        <f>D14*(F14/100)</f>
        <v>2480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7</v>
      </c>
      <c r="G15" s="13" t="s">
        <v>47</v>
      </c>
      <c r="H15" s="153">
        <f>F15</f>
        <v>7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2487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3.3</v>
      </c>
      <c r="E18" s="13" t="s">
        <v>51</v>
      </c>
      <c r="F18" s="5" t="s">
        <v>52</v>
      </c>
      <c r="G18" s="2"/>
      <c r="H18" s="154">
        <f>H19/D18</f>
        <v>212.12121212121212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7.2</v>
      </c>
      <c r="E19" s="13" t="s">
        <v>55</v>
      </c>
      <c r="F19" s="5" t="s">
        <v>56</v>
      </c>
      <c r="G19" s="28"/>
      <c r="H19" s="154">
        <f>D9-D14</f>
        <v>700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2.44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517.57575757575762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0.73939393939393949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1.5</v>
      </c>
      <c r="E26" s="13" t="s">
        <v>65</v>
      </c>
      <c r="F26" s="33"/>
      <c r="G26" s="14"/>
      <c r="H26" s="153">
        <f>H16*(D26/100)</f>
        <v>37.305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2487</v>
      </c>
      <c r="E27" s="13" t="s">
        <v>67</v>
      </c>
      <c r="F27" s="242">
        <v>8</v>
      </c>
      <c r="G27" s="14" t="s">
        <v>68</v>
      </c>
      <c r="H27" s="153">
        <f>D27*(F27/100)*(H$18/365)</f>
        <v>115.62640099626402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258.78787878787881</v>
      </c>
      <c r="E28" s="13" t="s">
        <v>67</v>
      </c>
      <c r="F28" s="242">
        <v>8</v>
      </c>
      <c r="G28" s="14" t="s">
        <v>68</v>
      </c>
      <c r="H28" s="153">
        <f>(D28)*(F28/100)*(H$18/365)</f>
        <v>12.031648993043765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1060</v>
      </c>
      <c r="E29" s="13" t="s">
        <v>25</v>
      </c>
      <c r="F29" s="243">
        <v>60</v>
      </c>
      <c r="G29" s="14" t="s">
        <v>72</v>
      </c>
      <c r="H29" s="153">
        <f>D29*(F29/2000)</f>
        <v>31.799999999999997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12</v>
      </c>
      <c r="G30" s="14" t="s">
        <v>47</v>
      </c>
      <c r="H30" s="153">
        <f t="shared" ref="H30:H36" si="0">F30</f>
        <v>12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20</v>
      </c>
      <c r="G31" s="14" t="s">
        <v>47</v>
      </c>
      <c r="H31" s="153">
        <f t="shared" si="0"/>
        <v>20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10</v>
      </c>
      <c r="G32" s="14" t="s">
        <v>76</v>
      </c>
      <c r="H32" s="153">
        <f t="shared" si="0"/>
        <v>10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20</v>
      </c>
      <c r="G33" s="14" t="s">
        <v>47</v>
      </c>
      <c r="H33" s="153">
        <f t="shared" si="0"/>
        <v>20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65</v>
      </c>
      <c r="G34" s="13" t="s">
        <v>47</v>
      </c>
      <c r="H34" s="153">
        <f t="shared" si="0"/>
        <v>65</v>
      </c>
      <c r="I34" s="23"/>
      <c r="J34" s="2"/>
    </row>
    <row r="35" spans="1:10" ht="12.75" customHeight="1" x14ac:dyDescent="0.2">
      <c r="A35" s="2"/>
      <c r="B35" s="5" t="s">
        <v>162</v>
      </c>
      <c r="C35" s="2"/>
      <c r="D35" s="2"/>
      <c r="E35" s="13"/>
      <c r="F35" s="247">
        <v>145</v>
      </c>
      <c r="G35" s="13" t="s">
        <v>76</v>
      </c>
      <c r="H35" s="155">
        <f t="shared" si="0"/>
        <v>145</v>
      </c>
      <c r="I35" s="23"/>
      <c r="J35" s="2"/>
    </row>
    <row r="36" spans="1:10" ht="12.75" customHeight="1" x14ac:dyDescent="0.2">
      <c r="A36" s="2"/>
      <c r="B36" s="5" t="s">
        <v>79</v>
      </c>
      <c r="C36" s="2"/>
      <c r="D36" s="13"/>
      <c r="E36" s="13"/>
      <c r="F36" s="247">
        <v>35</v>
      </c>
      <c r="G36" s="14" t="s">
        <v>47</v>
      </c>
      <c r="H36" s="155">
        <f t="shared" si="0"/>
        <v>35</v>
      </c>
      <c r="I36" s="23"/>
      <c r="J36" s="2"/>
    </row>
    <row r="37" spans="1:10" ht="12.75" customHeight="1" x14ac:dyDescent="0.2">
      <c r="A37" s="2"/>
      <c r="B37" s="36" t="s">
        <v>80</v>
      </c>
      <c r="C37" s="37"/>
      <c r="D37" s="38"/>
      <c r="E37" s="38"/>
      <c r="F37" s="38"/>
      <c r="G37" s="38"/>
      <c r="H37" s="24">
        <f>SUM(H26:H36)</f>
        <v>503.76304998930777</v>
      </c>
      <c r="I37" s="23"/>
      <c r="J37" s="2"/>
    </row>
    <row r="38" spans="1:10" ht="12.75" customHeight="1" x14ac:dyDescent="0.2">
      <c r="A38" s="7" t="s">
        <v>81</v>
      </c>
      <c r="B38" s="7"/>
      <c r="C38" s="7"/>
      <c r="D38" s="7"/>
      <c r="E38" s="7"/>
      <c r="F38" s="7"/>
      <c r="G38" s="7"/>
      <c r="H38" s="7"/>
      <c r="I38" s="26"/>
      <c r="J38" s="25"/>
    </row>
    <row r="39" spans="1:10" ht="12.75" customHeight="1" x14ac:dyDescent="0.2">
      <c r="A39" s="31" t="s">
        <v>82</v>
      </c>
      <c r="B39" s="5"/>
      <c r="C39" s="5"/>
      <c r="D39" s="5"/>
      <c r="E39" s="5"/>
      <c r="F39" s="5"/>
      <c r="G39" s="5"/>
      <c r="H39" s="5"/>
      <c r="I39" s="23"/>
      <c r="J39" s="2"/>
    </row>
    <row r="40" spans="1:10" ht="12.75" customHeight="1" x14ac:dyDescent="0.2">
      <c r="A40" s="2"/>
      <c r="B40" s="5" t="s">
        <v>83</v>
      </c>
      <c r="C40" s="2"/>
      <c r="D40" s="248">
        <v>1.1000000000000001</v>
      </c>
      <c r="E40" s="5" t="s">
        <v>84</v>
      </c>
      <c r="F40" s="2"/>
      <c r="G40" s="39"/>
      <c r="H40" s="40">
        <f>D40*H18</f>
        <v>233.33333333333334</v>
      </c>
      <c r="I40" s="23"/>
      <c r="J40" s="2"/>
    </row>
    <row r="41" spans="1:10" ht="12.75" customHeight="1" x14ac:dyDescent="0.2">
      <c r="A41" s="44" t="s">
        <v>101</v>
      </c>
      <c r="B41" s="44"/>
      <c r="C41" s="44"/>
      <c r="D41" s="45"/>
      <c r="E41" s="44"/>
      <c r="F41" s="44"/>
      <c r="G41" s="46"/>
      <c r="H41" s="47"/>
      <c r="I41" s="50"/>
      <c r="J41" s="44"/>
    </row>
    <row r="42" spans="1:10" ht="12.75" customHeight="1" x14ac:dyDescent="0.2">
      <c r="A42" s="2"/>
      <c r="B42" s="5" t="s">
        <v>85</v>
      </c>
      <c r="C42" s="2"/>
      <c r="D42" s="2"/>
      <c r="E42" s="2"/>
      <c r="F42" s="2"/>
      <c r="G42" s="2"/>
      <c r="H42" s="40">
        <f>(H23+H47+H37)/H19</f>
        <v>1.7923887727119983</v>
      </c>
      <c r="I42" s="23"/>
      <c r="J42" s="2"/>
    </row>
    <row r="43" spans="1:10" ht="12.75" customHeight="1" x14ac:dyDescent="0.2">
      <c r="A43" s="7" t="s">
        <v>86</v>
      </c>
      <c r="B43" s="7"/>
      <c r="C43" s="7"/>
      <c r="D43" s="7"/>
      <c r="E43" s="7"/>
      <c r="F43" s="7"/>
      <c r="G43" s="7"/>
      <c r="H43" s="7"/>
      <c r="I43" s="26"/>
      <c r="J43" s="25"/>
    </row>
    <row r="44" spans="1:10" ht="12.75" customHeight="1" x14ac:dyDescent="0.2">
      <c r="A44" s="2"/>
      <c r="B44" s="5" t="s">
        <v>87</v>
      </c>
      <c r="C44" s="2"/>
      <c r="D44" s="2"/>
      <c r="E44" s="2"/>
      <c r="F44" s="2"/>
      <c r="G44" s="2"/>
      <c r="H44" s="156">
        <f>H9</f>
        <v>3375</v>
      </c>
      <c r="I44" s="5"/>
      <c r="J44" s="5"/>
    </row>
    <row r="45" spans="1:10" ht="12.75" customHeight="1" x14ac:dyDescent="0.2">
      <c r="A45" s="2"/>
      <c r="B45" s="5" t="s">
        <v>88</v>
      </c>
      <c r="C45" s="2"/>
      <c r="D45" s="2"/>
      <c r="E45" s="2"/>
      <c r="F45" s="2"/>
      <c r="G45" s="2"/>
      <c r="H45" s="156">
        <f>H16+H23+H37</f>
        <v>3508.3388075650655</v>
      </c>
      <c r="I45" s="2"/>
      <c r="J45" s="2"/>
    </row>
    <row r="46" spans="1:10" ht="12.75" customHeight="1" x14ac:dyDescent="0.2">
      <c r="A46" s="5" t="s">
        <v>89</v>
      </c>
      <c r="B46" s="2"/>
      <c r="C46" s="5"/>
      <c r="D46" s="5"/>
      <c r="E46" s="5"/>
      <c r="F46" s="5"/>
      <c r="G46" s="5" t="s">
        <v>47</v>
      </c>
      <c r="H46" s="40">
        <f>H44-H45</f>
        <v>-133.33880756506551</v>
      </c>
      <c r="I46" s="23"/>
      <c r="J46" s="2"/>
    </row>
    <row r="47" spans="1:10" ht="12.75" customHeight="1" x14ac:dyDescent="0.2">
      <c r="A47" s="2"/>
      <c r="B47" s="5" t="s">
        <v>90</v>
      </c>
      <c r="C47" s="2"/>
      <c r="D47" s="2"/>
      <c r="E47" s="2"/>
      <c r="F47" s="2"/>
      <c r="G47" s="2"/>
      <c r="H47" s="156">
        <f>H40</f>
        <v>233.33333333333334</v>
      </c>
      <c r="I47" s="5"/>
      <c r="J47" s="5"/>
    </row>
    <row r="48" spans="1:10" ht="12.75" customHeight="1" x14ac:dyDescent="0.2">
      <c r="A48" s="5" t="s">
        <v>91</v>
      </c>
      <c r="B48" s="2"/>
      <c r="C48" s="5"/>
      <c r="D48" s="5"/>
      <c r="E48" s="5"/>
      <c r="F48" s="5"/>
      <c r="G48" s="5" t="s">
        <v>47</v>
      </c>
      <c r="H48" s="40">
        <f>H46-H47</f>
        <v>-366.67214089839888</v>
      </c>
      <c r="I48" s="23"/>
      <c r="J48" s="2"/>
    </row>
    <row r="49" spans="1:11" ht="12.75" customHeight="1" x14ac:dyDescent="0.2">
      <c r="A49" s="7" t="s">
        <v>92</v>
      </c>
      <c r="B49" s="7"/>
      <c r="C49" s="7"/>
      <c r="D49" s="7"/>
      <c r="E49" s="7"/>
      <c r="F49" s="7"/>
      <c r="G49" s="7"/>
      <c r="H49" s="19"/>
      <c r="I49" s="19"/>
      <c r="J49" s="7"/>
    </row>
    <row r="50" spans="1:11" ht="12.75" customHeight="1" x14ac:dyDescent="0.2">
      <c r="A50" s="2"/>
      <c r="B50" s="5" t="s">
        <v>93</v>
      </c>
      <c r="C50" s="5"/>
      <c r="D50" s="2"/>
      <c r="E50" s="2"/>
      <c r="F50" s="2"/>
      <c r="G50" s="2"/>
      <c r="H50" s="157">
        <f>(H45+H47)/(D9/100)</f>
        <v>249.44480939322659</v>
      </c>
      <c r="I50" s="17"/>
      <c r="J50" s="5"/>
      <c r="K50" s="5"/>
    </row>
    <row r="51" spans="1:11" ht="12.75" customHeight="1" x14ac:dyDescent="0.2">
      <c r="A51" s="2"/>
      <c r="B51" s="5" t="s">
        <v>94</v>
      </c>
      <c r="C51" s="5"/>
      <c r="D51" s="2"/>
      <c r="E51" s="2"/>
      <c r="F51" s="2"/>
      <c r="G51" s="2"/>
      <c r="H51" s="157">
        <f>(H45+H47-H36)/(D9/100)</f>
        <v>247.11147605989328</v>
      </c>
      <c r="I51" s="2"/>
      <c r="J51" s="2"/>
      <c r="K51" s="2"/>
    </row>
    <row r="52" spans="1:11" ht="12.75" customHeight="1" x14ac:dyDescent="0.2">
      <c r="A52" s="5"/>
      <c r="B52" s="2"/>
      <c r="C52" s="5" t="s">
        <v>95</v>
      </c>
      <c r="D52" s="2"/>
      <c r="E52" s="2"/>
      <c r="F52" s="249">
        <v>800</v>
      </c>
      <c r="G52" s="5" t="s">
        <v>57</v>
      </c>
      <c r="H52" s="2"/>
      <c r="I52" s="23"/>
      <c r="J52" s="2"/>
      <c r="K52" s="2"/>
    </row>
    <row r="53" spans="1:11" ht="12.75" customHeight="1" x14ac:dyDescent="0.2">
      <c r="A53" s="2"/>
      <c r="B53" s="5" t="s">
        <v>96</v>
      </c>
      <c r="C53" s="2"/>
      <c r="D53" s="2"/>
      <c r="E53" s="2"/>
      <c r="F53" s="2"/>
      <c r="G53" s="2"/>
      <c r="H53" s="41">
        <f>(H9-H23-H37-H40-H15)/F52*100</f>
        <v>264.16598238770013</v>
      </c>
      <c r="I53" s="2"/>
      <c r="J53" s="2"/>
      <c r="K53" s="2"/>
    </row>
    <row r="54" spans="1:11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2"/>
    </row>
    <row r="55" spans="1:11" ht="12.75" customHeight="1" x14ac:dyDescent="0.25">
      <c r="A55" s="16" t="s">
        <v>34</v>
      </c>
      <c r="B55" s="18"/>
      <c r="C55" s="18"/>
      <c r="D55" s="18"/>
      <c r="E55" s="159" t="str">
        <f>HYPERLINK("http://fyi.extension.wisc.edu/wbic/","http://fyi.extension.wisc.edu/wbic/")</f>
        <v>http://fyi.extension.wisc.edu/wbic/</v>
      </c>
      <c r="F55" s="18"/>
      <c r="G55" s="18"/>
      <c r="H55" s="18"/>
      <c r="I55" s="18"/>
      <c r="J55" s="18"/>
      <c r="K55" s="2"/>
    </row>
    <row r="56" spans="1:11" ht="9" customHeight="1" x14ac:dyDescent="0.25">
      <c r="A56" s="16"/>
      <c r="B56" s="18"/>
      <c r="C56" s="18"/>
      <c r="D56" s="18"/>
      <c r="E56" s="21"/>
      <c r="F56" s="18"/>
      <c r="G56" s="18"/>
      <c r="H56" s="18"/>
      <c r="I56" s="18"/>
      <c r="J56" s="18"/>
      <c r="K56" s="2"/>
    </row>
    <row r="57" spans="1:11" ht="24" customHeight="1" x14ac:dyDescent="0.2">
      <c r="A57" s="283" t="s">
        <v>43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11" ht="12.75" customHeight="1" x14ac:dyDescent="0.2">
      <c r="A58" s="284" t="s">
        <v>45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</row>
  </sheetData>
  <mergeCells count="5">
    <mergeCell ref="A1:J1"/>
    <mergeCell ref="A7:B7"/>
    <mergeCell ref="B32:D32"/>
    <mergeCell ref="A57:K57"/>
    <mergeCell ref="A58:K58"/>
  </mergeCells>
  <hyperlinks>
    <hyperlink ref="E55" r:id="rId1" display="http://fyi.uwex.edu/wbic/" xr:uid="{00000000-0004-0000-0A00-000000000000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showGridLines="0" zoomScale="130" zoomScaleNormal="130" workbookViewId="0">
      <selection activeCell="H23" sqref="H23"/>
    </sheetView>
  </sheetViews>
  <sheetFormatPr defaultColWidth="17.28515625" defaultRowHeight="15" customHeight="1" x14ac:dyDescent="0.2"/>
  <cols>
    <col min="1" max="1" width="2.7109375" customWidth="1"/>
    <col min="2" max="2" width="8.85546875" customWidth="1"/>
    <col min="3" max="3" width="15.42578125" customWidth="1"/>
    <col min="4" max="4" width="12.140625" customWidth="1"/>
    <col min="5" max="5" width="5.7109375" customWidth="1"/>
    <col min="6" max="6" width="8.7109375" customWidth="1"/>
    <col min="7" max="7" width="9.140625" customWidth="1"/>
    <col min="8" max="8" width="12" customWidth="1"/>
    <col min="9" max="9" width="1.7109375" customWidth="1"/>
    <col min="10" max="10" width="4.7109375" customWidth="1"/>
    <col min="11" max="11" width="10.140625" customWidth="1"/>
    <col min="12" max="26" width="6.7109375" customWidth="1"/>
  </cols>
  <sheetData>
    <row r="1" spans="1:10" ht="27" customHeight="1" x14ac:dyDescent="0.25">
      <c r="A1" s="278" t="s">
        <v>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16.5" customHeight="1" x14ac:dyDescent="0.25">
      <c r="A2" s="3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6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">
      <c r="A4" s="2"/>
      <c r="B4" s="238"/>
      <c r="C4" s="5" t="s">
        <v>4</v>
      </c>
      <c r="D4" s="150"/>
      <c r="E4" s="151"/>
      <c r="F4" s="183"/>
      <c r="G4" s="182"/>
      <c r="H4" s="5" t="s">
        <v>5</v>
      </c>
      <c r="I4" s="2"/>
      <c r="J4" s="2"/>
    </row>
    <row r="5" spans="1:10" ht="12.75" customHeight="1" x14ac:dyDescent="0.2">
      <c r="A5" s="2"/>
      <c r="B5" s="2"/>
      <c r="C5" s="6" t="s">
        <v>6</v>
      </c>
      <c r="D5" s="2"/>
      <c r="E5" s="2"/>
      <c r="F5" s="2"/>
      <c r="G5" s="2"/>
      <c r="H5" s="2"/>
      <c r="I5" s="2"/>
      <c r="J5" s="2"/>
    </row>
    <row r="6" spans="1:10" ht="13.5" customHeight="1" x14ac:dyDescent="0.2">
      <c r="A6" s="52" t="s">
        <v>104</v>
      </c>
      <c r="B6" s="2"/>
      <c r="C6" s="239" t="s">
        <v>106</v>
      </c>
      <c r="D6" s="236"/>
      <c r="E6" s="236"/>
      <c r="F6" s="236"/>
      <c r="G6" s="236"/>
      <c r="H6" s="237"/>
      <c r="I6" s="2"/>
      <c r="J6" s="2"/>
    </row>
    <row r="7" spans="1:10" ht="12.75" customHeight="1" x14ac:dyDescent="0.2">
      <c r="A7" s="280" t="s">
        <v>16</v>
      </c>
      <c r="B7" s="281"/>
      <c r="C7" s="7"/>
      <c r="D7" s="7"/>
      <c r="E7" s="7"/>
      <c r="F7" s="7"/>
      <c r="G7" s="7"/>
      <c r="H7" s="7"/>
      <c r="I7" s="7"/>
      <c r="J7" s="7"/>
    </row>
    <row r="8" spans="1:10" ht="25.5" customHeight="1" x14ac:dyDescent="0.2">
      <c r="A8" s="8"/>
      <c r="B8" s="9"/>
      <c r="C8" s="9"/>
      <c r="D8" s="10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2"/>
      <c r="J8" s="12"/>
    </row>
    <row r="9" spans="1:10" ht="12.75" customHeight="1" x14ac:dyDescent="0.2">
      <c r="A9" s="5" t="s">
        <v>127</v>
      </c>
      <c r="B9" s="2"/>
      <c r="C9" s="2"/>
      <c r="D9" s="240">
        <v>1400</v>
      </c>
      <c r="E9" s="13" t="s">
        <v>25</v>
      </c>
      <c r="F9" s="241">
        <v>150</v>
      </c>
      <c r="G9" s="14" t="s">
        <v>33</v>
      </c>
      <c r="H9" s="15">
        <f>D9*(F9/100)</f>
        <v>2100</v>
      </c>
      <c r="I9" s="2"/>
      <c r="J9" s="2"/>
    </row>
    <row r="10" spans="1:10" ht="4.5" customHeight="1" x14ac:dyDescent="0.2">
      <c r="A10" s="2"/>
      <c r="B10" s="2"/>
      <c r="C10" s="2"/>
      <c r="D10" s="5"/>
      <c r="E10" s="5"/>
      <c r="F10" s="5" t="s">
        <v>35</v>
      </c>
      <c r="G10" s="5"/>
      <c r="H10" s="17"/>
      <c r="I10" s="5"/>
      <c r="J10" s="5"/>
    </row>
    <row r="11" spans="1:10" ht="12.75" customHeight="1" x14ac:dyDescent="0.2">
      <c r="A11" s="7" t="s">
        <v>36</v>
      </c>
      <c r="B11" s="7"/>
      <c r="C11" s="7"/>
      <c r="D11" s="7"/>
      <c r="E11" s="7"/>
      <c r="F11" s="7"/>
      <c r="G11" s="7"/>
      <c r="H11" s="19"/>
      <c r="I11" s="7"/>
      <c r="J11" s="7"/>
    </row>
    <row r="12" spans="1:10" ht="12.75" customHeight="1" x14ac:dyDescent="0.2">
      <c r="A12" s="8"/>
      <c r="B12" s="9"/>
      <c r="C12" s="9"/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  <c r="I12" s="20"/>
      <c r="J12" s="20"/>
    </row>
    <row r="13" spans="1:10" ht="12.75" customHeight="1" x14ac:dyDescent="0.2">
      <c r="A13" s="5" t="s">
        <v>42</v>
      </c>
      <c r="B13" s="22"/>
      <c r="C13" s="2"/>
      <c r="D13" s="5"/>
      <c r="E13" s="5"/>
      <c r="F13" s="5"/>
      <c r="G13" s="5"/>
      <c r="H13" s="5"/>
      <c r="I13" s="22"/>
      <c r="J13" s="22"/>
    </row>
    <row r="14" spans="1:10" ht="12.75" customHeight="1" x14ac:dyDescent="0.2">
      <c r="A14" s="2"/>
      <c r="B14" s="5" t="s">
        <v>44</v>
      </c>
      <c r="C14" s="5"/>
      <c r="D14" s="242">
        <v>1200</v>
      </c>
      <c r="E14" s="13" t="s">
        <v>25</v>
      </c>
      <c r="F14" s="243">
        <v>120</v>
      </c>
      <c r="G14" s="14" t="s">
        <v>33</v>
      </c>
      <c r="H14" s="153">
        <f>D14*(F14/100)</f>
        <v>1440</v>
      </c>
      <c r="I14" s="23"/>
      <c r="J14" s="2"/>
    </row>
    <row r="15" spans="1:10" ht="12.75" customHeight="1" x14ac:dyDescent="0.2">
      <c r="A15" s="2"/>
      <c r="B15" s="5" t="s">
        <v>46</v>
      </c>
      <c r="C15" s="5"/>
      <c r="D15" s="13"/>
      <c r="E15" s="13"/>
      <c r="F15" s="243">
        <v>7</v>
      </c>
      <c r="G15" s="13" t="s">
        <v>47</v>
      </c>
      <c r="H15" s="153">
        <f>F15</f>
        <v>7</v>
      </c>
      <c r="I15" s="23"/>
      <c r="J15" s="2"/>
    </row>
    <row r="16" spans="1:10" ht="12.75" customHeight="1" x14ac:dyDescent="0.2">
      <c r="A16" s="2"/>
      <c r="B16" s="5" t="s">
        <v>48</v>
      </c>
      <c r="C16" s="5"/>
      <c r="D16" s="13"/>
      <c r="E16" s="13"/>
      <c r="F16" s="13"/>
      <c r="G16" s="13"/>
      <c r="H16" s="24">
        <f>SUM(H14:H15)</f>
        <v>1447</v>
      </c>
      <c r="I16" s="2"/>
      <c r="J16" s="2"/>
    </row>
    <row r="17" spans="1:10" ht="12.75" customHeight="1" x14ac:dyDescent="0.2">
      <c r="A17" s="7" t="s">
        <v>49</v>
      </c>
      <c r="B17" s="25"/>
      <c r="C17" s="25"/>
      <c r="D17" s="25"/>
      <c r="E17" s="25"/>
      <c r="F17" s="25"/>
      <c r="G17" s="25"/>
      <c r="H17" s="25"/>
      <c r="I17" s="26"/>
      <c r="J17" s="25"/>
    </row>
    <row r="18" spans="1:10" ht="12.75" customHeight="1" x14ac:dyDescent="0.2">
      <c r="A18" s="2"/>
      <c r="B18" s="5" t="s">
        <v>50</v>
      </c>
      <c r="C18" s="27"/>
      <c r="D18" s="244">
        <v>2.5</v>
      </c>
      <c r="E18" s="13" t="s">
        <v>51</v>
      </c>
      <c r="F18" s="5" t="s">
        <v>52</v>
      </c>
      <c r="G18" s="2"/>
      <c r="H18" s="154">
        <f>H19/D18</f>
        <v>80</v>
      </c>
      <c r="I18" s="2"/>
      <c r="J18" s="13" t="s">
        <v>53</v>
      </c>
    </row>
    <row r="19" spans="1:10" ht="12.75" customHeight="1" x14ac:dyDescent="0.2">
      <c r="A19" s="2"/>
      <c r="B19" s="5" t="s">
        <v>54</v>
      </c>
      <c r="C19" s="28"/>
      <c r="D19" s="245">
        <v>10</v>
      </c>
      <c r="E19" s="13" t="s">
        <v>55</v>
      </c>
      <c r="F19" s="5" t="s">
        <v>56</v>
      </c>
      <c r="G19" s="28"/>
      <c r="H19" s="154">
        <f>D9-D14</f>
        <v>200</v>
      </c>
      <c r="I19" s="2"/>
      <c r="J19" s="13" t="s">
        <v>57</v>
      </c>
    </row>
    <row r="20" spans="1:10" ht="12.75" customHeight="1" x14ac:dyDescent="0.2">
      <c r="A20" s="7" t="s">
        <v>58</v>
      </c>
      <c r="B20" s="25"/>
      <c r="C20" s="25"/>
      <c r="D20" s="25"/>
      <c r="E20" s="25"/>
      <c r="F20" s="7"/>
      <c r="G20" s="25"/>
      <c r="H20" s="29"/>
      <c r="I20" s="25"/>
      <c r="J20" s="30"/>
    </row>
    <row r="21" spans="1:10" ht="12.75" customHeight="1" x14ac:dyDescent="0.2">
      <c r="A21" s="31" t="s">
        <v>59</v>
      </c>
      <c r="B21" s="2"/>
      <c r="C21" s="32"/>
      <c r="D21" s="2"/>
      <c r="E21" s="2"/>
      <c r="F21" s="2"/>
      <c r="G21" s="2"/>
      <c r="H21" s="23"/>
      <c r="I21" s="2"/>
      <c r="J21" s="2"/>
    </row>
    <row r="22" spans="1:10" ht="12.75" customHeight="1" x14ac:dyDescent="0.2">
      <c r="A22" s="2"/>
      <c r="B22" s="5" t="s">
        <v>60</v>
      </c>
      <c r="C22" s="5"/>
      <c r="D22" s="2"/>
      <c r="E22" s="2"/>
      <c r="F22" s="2"/>
      <c r="G22" s="2"/>
      <c r="H22" s="227">
        <v>2.56</v>
      </c>
      <c r="I22" s="23"/>
      <c r="J22" s="2"/>
    </row>
    <row r="23" spans="1:10" ht="12.75" customHeight="1" x14ac:dyDescent="0.2">
      <c r="A23" s="2"/>
      <c r="B23" s="5" t="s">
        <v>61</v>
      </c>
      <c r="C23" s="2"/>
      <c r="D23" s="5"/>
      <c r="E23" s="2"/>
      <c r="F23" s="2"/>
      <c r="G23" s="5"/>
      <c r="H23" s="184">
        <f>H22*H18</f>
        <v>204.8</v>
      </c>
      <c r="I23" s="23"/>
      <c r="J23" s="2"/>
    </row>
    <row r="24" spans="1:10" ht="12.75" customHeight="1" x14ac:dyDescent="0.2">
      <c r="A24" s="2"/>
      <c r="B24" s="5" t="s">
        <v>62</v>
      </c>
      <c r="C24" s="2"/>
      <c r="D24" s="2"/>
      <c r="E24" s="2"/>
      <c r="F24" s="2"/>
      <c r="G24" s="2"/>
      <c r="H24" s="40">
        <f>H23/H19</f>
        <v>1.024</v>
      </c>
      <c r="I24" s="23"/>
      <c r="J24" s="2"/>
    </row>
    <row r="25" spans="1:10" ht="12.75" customHeight="1" x14ac:dyDescent="0.2">
      <c r="A25" s="7" t="s">
        <v>63</v>
      </c>
      <c r="B25" s="25"/>
      <c r="C25" s="25"/>
      <c r="D25" s="25"/>
      <c r="E25" s="25"/>
      <c r="F25" s="25"/>
      <c r="G25" s="25"/>
      <c r="H25" s="25"/>
      <c r="I25" s="26"/>
      <c r="J25" s="25"/>
    </row>
    <row r="26" spans="1:10" ht="12.75" customHeight="1" x14ac:dyDescent="0.2">
      <c r="A26" s="2"/>
      <c r="B26" s="5" t="s">
        <v>64</v>
      </c>
      <c r="C26" s="2"/>
      <c r="D26" s="242">
        <v>1</v>
      </c>
      <c r="E26" s="13" t="s">
        <v>65</v>
      </c>
      <c r="F26" s="33"/>
      <c r="G26" s="14"/>
      <c r="H26" s="153">
        <f>H16*(D26/100)</f>
        <v>14.47</v>
      </c>
      <c r="I26" s="23"/>
      <c r="J26" s="2"/>
    </row>
    <row r="27" spans="1:10" ht="12.75" customHeight="1" x14ac:dyDescent="0.2">
      <c r="A27" s="2"/>
      <c r="B27" s="5" t="s">
        <v>66</v>
      </c>
      <c r="C27" s="2"/>
      <c r="D27" s="158">
        <f>H16</f>
        <v>1447</v>
      </c>
      <c r="E27" s="13" t="s">
        <v>67</v>
      </c>
      <c r="F27" s="242">
        <v>8</v>
      </c>
      <c r="G27" s="14" t="s">
        <v>68</v>
      </c>
      <c r="H27" s="153">
        <f>D27*(F27/100)*(H$18/365)</f>
        <v>25.372054794520547</v>
      </c>
      <c r="I27" s="35" t="s">
        <v>69</v>
      </c>
      <c r="J27" s="2"/>
    </row>
    <row r="28" spans="1:10" ht="12.75" customHeight="1" x14ac:dyDescent="0.2">
      <c r="A28" s="2"/>
      <c r="B28" s="5" t="s">
        <v>70</v>
      </c>
      <c r="C28" s="2"/>
      <c r="D28" s="158">
        <f>0.5*H23</f>
        <v>102.4</v>
      </c>
      <c r="E28" s="13" t="s">
        <v>67</v>
      </c>
      <c r="F28" s="242">
        <v>8</v>
      </c>
      <c r="G28" s="14" t="s">
        <v>68</v>
      </c>
      <c r="H28" s="153">
        <f>(D28)*(F28/100)*(H$18/365)</f>
        <v>1.7955068493150683</v>
      </c>
      <c r="I28" s="35" t="s">
        <v>69</v>
      </c>
      <c r="J28" s="2"/>
    </row>
    <row r="29" spans="1:10" ht="12.75" customHeight="1" x14ac:dyDescent="0.2">
      <c r="A29" s="2"/>
      <c r="B29" s="5" t="s">
        <v>71</v>
      </c>
      <c r="C29" s="2"/>
      <c r="D29" s="246">
        <v>500</v>
      </c>
      <c r="E29" s="13" t="s">
        <v>25</v>
      </c>
      <c r="F29" s="243">
        <v>60</v>
      </c>
      <c r="G29" s="14" t="s">
        <v>72</v>
      </c>
      <c r="H29" s="153">
        <f>D29*(F29/2000)</f>
        <v>15</v>
      </c>
      <c r="I29" s="23"/>
      <c r="J29" s="2"/>
    </row>
    <row r="30" spans="1:10" ht="12.75" customHeight="1" x14ac:dyDescent="0.2">
      <c r="A30" s="2"/>
      <c r="B30" s="5" t="s">
        <v>73</v>
      </c>
      <c r="C30" s="2"/>
      <c r="D30" s="13"/>
      <c r="E30" s="13"/>
      <c r="F30" s="243">
        <v>10</v>
      </c>
      <c r="G30" s="14" t="s">
        <v>47</v>
      </c>
      <c r="H30" s="153">
        <f>F30</f>
        <v>10</v>
      </c>
      <c r="I30" s="2"/>
      <c r="J30" s="22"/>
    </row>
    <row r="31" spans="1:10" ht="12.75" customHeight="1" x14ac:dyDescent="0.2">
      <c r="A31" s="2"/>
      <c r="B31" s="5" t="s">
        <v>74</v>
      </c>
      <c r="C31" s="2"/>
      <c r="D31" s="13"/>
      <c r="E31" s="13"/>
      <c r="F31" s="243">
        <v>12</v>
      </c>
      <c r="G31" s="14" t="s">
        <v>47</v>
      </c>
      <c r="H31" s="153">
        <f>F31</f>
        <v>12</v>
      </c>
      <c r="I31" s="23"/>
      <c r="J31" s="2"/>
    </row>
    <row r="32" spans="1:10" ht="12.75" customHeight="1" x14ac:dyDescent="0.2">
      <c r="A32" s="2"/>
      <c r="B32" s="282" t="s">
        <v>75</v>
      </c>
      <c r="C32" s="279"/>
      <c r="D32" s="279"/>
      <c r="E32" s="13"/>
      <c r="F32" s="243">
        <v>0</v>
      </c>
      <c r="G32" s="14" t="s">
        <v>76</v>
      </c>
      <c r="H32" s="153">
        <v>2.27</v>
      </c>
      <c r="I32" s="23"/>
      <c r="J32" s="2"/>
    </row>
    <row r="33" spans="1:10" ht="12.75" customHeight="1" x14ac:dyDescent="0.2">
      <c r="A33" s="2"/>
      <c r="B33" s="5" t="s">
        <v>77</v>
      </c>
      <c r="C33" s="2"/>
      <c r="D33" s="2"/>
      <c r="E33" s="13"/>
      <c r="F33" s="243">
        <v>15</v>
      </c>
      <c r="G33" s="14" t="s">
        <v>47</v>
      </c>
      <c r="H33" s="153">
        <f>F33</f>
        <v>15</v>
      </c>
      <c r="I33" s="23"/>
      <c r="J33" s="2"/>
    </row>
    <row r="34" spans="1:10" ht="12.75" customHeight="1" x14ac:dyDescent="0.2">
      <c r="A34" s="2"/>
      <c r="B34" s="5" t="s">
        <v>78</v>
      </c>
      <c r="C34" s="2"/>
      <c r="D34" s="2"/>
      <c r="E34" s="13"/>
      <c r="F34" s="243">
        <v>50</v>
      </c>
      <c r="G34" s="13" t="s">
        <v>47</v>
      </c>
      <c r="H34" s="153">
        <f>F34</f>
        <v>50</v>
      </c>
      <c r="I34" s="23"/>
      <c r="J34" s="2"/>
    </row>
    <row r="35" spans="1:10" ht="12.75" customHeight="1" x14ac:dyDescent="0.2">
      <c r="A35" s="2"/>
      <c r="B35" s="5" t="s">
        <v>79</v>
      </c>
      <c r="C35" s="2"/>
      <c r="D35" s="13"/>
      <c r="E35" s="13"/>
      <c r="F35" s="247">
        <v>35</v>
      </c>
      <c r="G35" s="14" t="s">
        <v>47</v>
      </c>
      <c r="H35" s="155">
        <f>F35</f>
        <v>35</v>
      </c>
      <c r="I35" s="23"/>
      <c r="J35" s="2"/>
    </row>
    <row r="36" spans="1:10" ht="12.75" customHeight="1" x14ac:dyDescent="0.2">
      <c r="A36" s="2"/>
      <c r="B36" s="36" t="s">
        <v>80</v>
      </c>
      <c r="C36" s="37"/>
      <c r="D36" s="38"/>
      <c r="E36" s="38"/>
      <c r="F36" s="38"/>
      <c r="G36" s="38"/>
      <c r="H36" s="24">
        <f>SUM(H26:H35)</f>
        <v>180.90756164383561</v>
      </c>
      <c r="I36" s="23"/>
      <c r="J36" s="2"/>
    </row>
    <row r="37" spans="1:10" ht="12.75" customHeight="1" x14ac:dyDescent="0.2">
      <c r="A37" s="7" t="s">
        <v>81</v>
      </c>
      <c r="B37" s="7"/>
      <c r="C37" s="7"/>
      <c r="D37" s="7"/>
      <c r="E37" s="7"/>
      <c r="F37" s="7"/>
      <c r="G37" s="7"/>
      <c r="H37" s="7"/>
      <c r="I37" s="26"/>
      <c r="J37" s="25"/>
    </row>
    <row r="38" spans="1:10" ht="12.75" customHeight="1" x14ac:dyDescent="0.2">
      <c r="A38" s="31" t="s">
        <v>82</v>
      </c>
      <c r="B38" s="5"/>
      <c r="C38" s="5"/>
      <c r="D38" s="5"/>
      <c r="E38" s="5"/>
      <c r="F38" s="5"/>
      <c r="G38" s="5"/>
      <c r="H38" s="5"/>
      <c r="I38" s="23"/>
      <c r="J38" s="2"/>
    </row>
    <row r="39" spans="1:10" ht="12.75" customHeight="1" x14ac:dyDescent="0.2">
      <c r="A39" s="2"/>
      <c r="B39" s="5" t="s">
        <v>83</v>
      </c>
      <c r="C39" s="2"/>
      <c r="D39" s="248">
        <v>1.1000000000000001</v>
      </c>
      <c r="E39" s="5" t="s">
        <v>84</v>
      </c>
      <c r="F39" s="2"/>
      <c r="G39" s="39"/>
      <c r="H39" s="40">
        <f>D39*H18</f>
        <v>88</v>
      </c>
      <c r="I39" s="23"/>
      <c r="J39" s="2"/>
    </row>
    <row r="40" spans="1:10" ht="12.75" customHeight="1" x14ac:dyDescent="0.2">
      <c r="A40" s="44" t="s">
        <v>101</v>
      </c>
      <c r="B40" s="44"/>
      <c r="C40" s="44"/>
      <c r="D40" s="45"/>
      <c r="E40" s="44"/>
      <c r="F40" s="44"/>
      <c r="G40" s="46"/>
      <c r="H40" s="47"/>
      <c r="I40" s="50"/>
      <c r="J40" s="44"/>
    </row>
    <row r="41" spans="1:10" ht="12.75" customHeight="1" x14ac:dyDescent="0.2">
      <c r="A41" s="2"/>
      <c r="B41" s="5" t="s">
        <v>85</v>
      </c>
      <c r="C41" s="2"/>
      <c r="D41" s="2"/>
      <c r="E41" s="2"/>
      <c r="F41" s="2"/>
      <c r="G41" s="2"/>
      <c r="H41" s="40">
        <f>(H23+H46+H36)/H19</f>
        <v>2.3685378082191781</v>
      </c>
      <c r="I41" s="23"/>
      <c r="J41" s="2"/>
    </row>
    <row r="42" spans="1:10" ht="12.75" customHeight="1" x14ac:dyDescent="0.2">
      <c r="A42" s="7" t="s">
        <v>86</v>
      </c>
      <c r="B42" s="7"/>
      <c r="C42" s="7"/>
      <c r="D42" s="7"/>
      <c r="E42" s="7"/>
      <c r="F42" s="7"/>
      <c r="G42" s="7"/>
      <c r="H42" s="7"/>
      <c r="I42" s="26"/>
      <c r="J42" s="25"/>
    </row>
    <row r="43" spans="1:10" ht="12.75" customHeight="1" x14ac:dyDescent="0.2">
      <c r="A43" s="2"/>
      <c r="B43" s="5" t="s">
        <v>87</v>
      </c>
      <c r="C43" s="2"/>
      <c r="D43" s="2"/>
      <c r="E43" s="2"/>
      <c r="F43" s="2"/>
      <c r="G43" s="2"/>
      <c r="H43" s="156">
        <f>H9</f>
        <v>2100</v>
      </c>
      <c r="I43" s="5"/>
      <c r="J43" s="5"/>
    </row>
    <row r="44" spans="1:10" ht="12.75" customHeight="1" x14ac:dyDescent="0.2">
      <c r="A44" s="2"/>
      <c r="B44" s="5" t="s">
        <v>88</v>
      </c>
      <c r="C44" s="2"/>
      <c r="D44" s="2"/>
      <c r="E44" s="2"/>
      <c r="F44" s="2"/>
      <c r="G44" s="2"/>
      <c r="H44" s="156">
        <f>H16+H23+H36</f>
        <v>1832.7075616438356</v>
      </c>
      <c r="I44" s="2"/>
      <c r="J44" s="2"/>
    </row>
    <row r="45" spans="1:10" ht="12.75" customHeight="1" x14ac:dyDescent="0.2">
      <c r="A45" s="5" t="s">
        <v>89</v>
      </c>
      <c r="B45" s="2"/>
      <c r="C45" s="5"/>
      <c r="D45" s="5"/>
      <c r="E45" s="5"/>
      <c r="F45" s="5"/>
      <c r="G45" s="5" t="s">
        <v>47</v>
      </c>
      <c r="H45" s="40">
        <f>H43-H44</f>
        <v>267.29243835616444</v>
      </c>
      <c r="I45" s="23"/>
      <c r="J45" s="2"/>
    </row>
    <row r="46" spans="1:10" ht="12.75" customHeight="1" x14ac:dyDescent="0.2">
      <c r="A46" s="2"/>
      <c r="B46" s="5" t="s">
        <v>90</v>
      </c>
      <c r="C46" s="2"/>
      <c r="D46" s="2"/>
      <c r="E46" s="2"/>
      <c r="F46" s="2"/>
      <c r="G46" s="2"/>
      <c r="H46" s="156">
        <f>H39</f>
        <v>88</v>
      </c>
      <c r="I46" s="5"/>
      <c r="J46" s="5"/>
    </row>
    <row r="47" spans="1:10" ht="12.75" customHeight="1" x14ac:dyDescent="0.2">
      <c r="A47" s="5" t="s">
        <v>91</v>
      </c>
      <c r="B47" s="2"/>
      <c r="C47" s="5"/>
      <c r="D47" s="5"/>
      <c r="E47" s="5"/>
      <c r="F47" s="5"/>
      <c r="G47" s="5" t="s">
        <v>47</v>
      </c>
      <c r="H47" s="40">
        <f>H45-H46</f>
        <v>179.29243835616444</v>
      </c>
      <c r="I47" s="23"/>
      <c r="J47" s="2"/>
    </row>
    <row r="48" spans="1:10" ht="12.75" customHeight="1" x14ac:dyDescent="0.2">
      <c r="A48" s="7" t="s">
        <v>92</v>
      </c>
      <c r="B48" s="7"/>
      <c r="C48" s="7"/>
      <c r="D48" s="7"/>
      <c r="E48" s="7"/>
      <c r="F48" s="7"/>
      <c r="G48" s="7"/>
      <c r="H48" s="19"/>
      <c r="I48" s="19"/>
      <c r="J48" s="7"/>
    </row>
    <row r="49" spans="1:11" ht="12.75" customHeight="1" x14ac:dyDescent="0.2">
      <c r="A49" s="2"/>
      <c r="B49" s="5" t="s">
        <v>93</v>
      </c>
      <c r="C49" s="5"/>
      <c r="D49" s="2"/>
      <c r="E49" s="2"/>
      <c r="F49" s="2"/>
      <c r="G49" s="2"/>
      <c r="H49" s="157">
        <f>(H44+H46)/(D9/100)</f>
        <v>137.19339726027397</v>
      </c>
      <c r="I49" s="17"/>
      <c r="J49" s="5"/>
      <c r="K49" s="5"/>
    </row>
    <row r="50" spans="1:11" ht="12.75" customHeight="1" x14ac:dyDescent="0.2">
      <c r="A50" s="2"/>
      <c r="B50" s="5" t="s">
        <v>94</v>
      </c>
      <c r="C50" s="5"/>
      <c r="D50" s="2"/>
      <c r="E50" s="2"/>
      <c r="F50" s="2"/>
      <c r="G50" s="2"/>
      <c r="H50" s="157">
        <f>(H44+H46-H35)/(D9/100)</f>
        <v>134.69339726027397</v>
      </c>
      <c r="I50" s="2"/>
      <c r="J50" s="2"/>
      <c r="K50" s="2"/>
    </row>
    <row r="51" spans="1:11" ht="12.75" customHeight="1" x14ac:dyDescent="0.2">
      <c r="A51" s="5"/>
      <c r="B51" s="2"/>
      <c r="C51" s="5" t="s">
        <v>95</v>
      </c>
      <c r="D51" s="2"/>
      <c r="E51" s="2"/>
      <c r="F51" s="249">
        <f>D14</f>
        <v>1200</v>
      </c>
      <c r="G51" s="5" t="s">
        <v>57</v>
      </c>
      <c r="H51" s="2"/>
      <c r="I51" s="23"/>
      <c r="J51" s="2"/>
      <c r="K51" s="2"/>
    </row>
    <row r="52" spans="1:11" ht="12.75" customHeight="1" x14ac:dyDescent="0.2">
      <c r="A52" s="2"/>
      <c r="B52" s="5" t="s">
        <v>96</v>
      </c>
      <c r="C52" s="2"/>
      <c r="D52" s="2"/>
      <c r="E52" s="2"/>
      <c r="F52" s="2"/>
      <c r="G52" s="2"/>
      <c r="H52" s="41">
        <f>(H9-H23-H36-H39-H15)/F51*100</f>
        <v>134.94103652968036</v>
      </c>
      <c r="I52" s="2"/>
      <c r="J52" s="2"/>
      <c r="K52" s="2"/>
    </row>
    <row r="53" spans="1:11" ht="12.7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2"/>
    </row>
    <row r="54" spans="1:11" ht="12.75" customHeight="1" x14ac:dyDescent="0.25">
      <c r="A54" s="16" t="s">
        <v>34</v>
      </c>
      <c r="B54" s="18"/>
      <c r="C54" s="18"/>
      <c r="D54" s="18"/>
      <c r="E54" s="159" t="str">
        <f>HYPERLINK("http://fyi.extension.wisc.edu/wbic/","http://fyi.extension.wisc.edu/wbic/")</f>
        <v>http://fyi.extension.wisc.edu/wbic/</v>
      </c>
      <c r="F54" s="18"/>
      <c r="G54" s="18"/>
      <c r="H54" s="18"/>
      <c r="I54" s="18"/>
      <c r="J54" s="18"/>
      <c r="K54" s="2"/>
    </row>
    <row r="55" spans="1:11" ht="9" customHeight="1" x14ac:dyDescent="0.25">
      <c r="A55" s="16"/>
      <c r="B55" s="18"/>
      <c r="C55" s="18"/>
      <c r="D55" s="18"/>
      <c r="E55" s="21"/>
      <c r="F55" s="18"/>
      <c r="G55" s="18"/>
      <c r="H55" s="18"/>
      <c r="I55" s="18"/>
      <c r="J55" s="18"/>
      <c r="K55" s="2"/>
    </row>
    <row r="56" spans="1:11" ht="24" customHeight="1" x14ac:dyDescent="0.2">
      <c r="A56" s="283" t="s">
        <v>43</v>
      </c>
      <c r="B56" s="279"/>
      <c r="C56" s="279"/>
      <c r="D56" s="279"/>
      <c r="E56" s="279"/>
      <c r="F56" s="279"/>
      <c r="G56" s="279"/>
      <c r="H56" s="279"/>
      <c r="I56" s="279"/>
      <c r="J56" s="279"/>
      <c r="K56" s="279"/>
    </row>
    <row r="57" spans="1:11" ht="12.75" customHeight="1" x14ac:dyDescent="0.2">
      <c r="A57" s="284" t="s">
        <v>45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</row>
  </sheetData>
  <mergeCells count="5">
    <mergeCell ref="A1:J1"/>
    <mergeCell ref="A7:B7"/>
    <mergeCell ref="B32:D32"/>
    <mergeCell ref="A56:K56"/>
    <mergeCell ref="A57:K57"/>
  </mergeCells>
  <hyperlinks>
    <hyperlink ref="E54" r:id="rId1" display="http://fyi.uwex.edu/wbic/" xr:uid="{00000000-0004-0000-0B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Example Inputs</vt:lpstr>
      <vt:lpstr>Holstein bull calf birth to 400</vt:lpstr>
      <vt:lpstr>Beef x dairy calf birth to 400</vt:lpstr>
      <vt:lpstr>Beef x dairy steer 400-1550</vt:lpstr>
      <vt:lpstr>Beef x dairy heifer 400-1450</vt:lpstr>
      <vt:lpstr>Holstein 400-800 lbs</vt:lpstr>
      <vt:lpstr>Holstein 400-1550 </vt:lpstr>
      <vt:lpstr>Holstein 800-1550</vt:lpstr>
      <vt:lpstr>Finish beef steer calves</vt:lpstr>
      <vt:lpstr>Finish beef heifer calves </vt:lpstr>
      <vt:lpstr> Background beef calves</vt:lpstr>
      <vt:lpstr>Finish beef yearlings</vt:lpstr>
      <vt:lpstr>Cull cows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Halfman</dc:creator>
  <cp:lastModifiedBy>William Halfman</cp:lastModifiedBy>
  <cp:lastPrinted>2020-10-09T22:06:54Z</cp:lastPrinted>
  <dcterms:created xsi:type="dcterms:W3CDTF">2016-09-26T21:39:34Z</dcterms:created>
  <dcterms:modified xsi:type="dcterms:W3CDTF">2026-10-12T20:38:57Z</dcterms:modified>
</cp:coreProperties>
</file>